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6335" windowHeight="8190" tabRatio="806" activeTab="3"/>
  </bookViews>
  <sheets>
    <sheet name="прил 1" sheetId="1" r:id="rId1"/>
    <sheet name="прил2" sheetId="2" r:id="rId2"/>
    <sheet name="прил 3" sheetId="3" r:id="rId3"/>
    <sheet name="прил 4" sheetId="4" r:id="rId4"/>
  </sheets>
  <externalReferences>
    <externalReference r:id="rId7"/>
  </externalReferences>
  <definedNames>
    <definedName name="_xlnm.Print_Area" localSheetId="0">'прил 1'!$A$1:$J$88</definedName>
    <definedName name="_xlnm.Print_Area" localSheetId="2">'прил 3'!$A$1:$D$51</definedName>
    <definedName name="_xlnm.Print_Area" localSheetId="3">'прил 4'!$A$1:$H$537</definedName>
  </definedNames>
  <calcPr fullCalcOnLoad="1"/>
</workbook>
</file>

<file path=xl/sharedStrings.xml><?xml version="1.0" encoding="utf-8"?>
<sst xmlns="http://schemas.openxmlformats.org/spreadsheetml/2006/main" count="4325" uniqueCount="641">
  <si>
    <t>МУНИЦИПАЛЬНОЕ КАЗЕННОЕ ОБРАЗОВАТЕЛЬНОЕ УЧРЕЖДЕНИЕ ДОПОЛНИТЕЛЬНОГО ОБРАЗОВАНИЯ ДЕТЕЙ "ДЕТСКАЯ МУЗЫКАЛЬНАЯ ШКОЛА     А.ЭРКЕН-ЮРТ"</t>
  </si>
  <si>
    <t>Расходы на обеспечение деятельности (оказание услуг) подведомственных учреждений (детских музыкальных школ 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</si>
  <si>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(детских музыкальных школ ) в рамках непрограмного направления деятельности 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</si>
  <si>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учреждений (детских юношеских спортивных   школ 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</si>
  <si>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06013</t>
  </si>
  <si>
    <t xml:space="preserve"> Доходы от продажи земельных участков</t>
  </si>
  <si>
    <t>0000000</t>
  </si>
  <si>
    <t xml:space="preserve">Расходы на выплаты по оплате труда Главы  </t>
  </si>
  <si>
    <t>Реализация Закона КЧР " О наделении органов местного самоуправления муниципальных районов отдельными гос.полномочиями по организации оказания медицинской помощи" на организацию оказания медицинской помощи в соответствии с Территориальной программой гос.гарантий оказания гражданам бесплатной медицинской помощи</t>
  </si>
  <si>
    <t>Реализация Закона КЧР " О наделении органов местного самоуправления муниципальных районов отдельными гос.полномочиями в области охраны здоровья населения" на организацию оказания медицинской помощи в соответствии с Территориальной программой гос.гарантий оказания гражданам бесплатной медицинской помощи</t>
  </si>
  <si>
    <t>Ветераны труда ЕДК</t>
  </si>
  <si>
    <t>0982087</t>
  </si>
  <si>
    <t>03008</t>
  </si>
  <si>
    <t>Субсидии бюджетам муниципальных образований на реализацию республиканской целевой программы "Государственная поддержка муниципальных образований по обеспечению подготовки документов территориального планирования на 2014-2015 годы" из республиканского Фонда софинансирования социальных расходов на 2014 год</t>
  </si>
  <si>
    <t>Субвенции бюджетам муниципальных районов на осуществление отдельных государственных полномочий КЧР по  предоставлению коммунальных социальных выплат гражданам на 2014 год</t>
  </si>
  <si>
    <t>Субвенции бюджетам муниципальных образований на осуществление государственных полномочий КЧР по возмещению расходов 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 , рабочих поселках(поселках городского типа) на территории КЧР на 2014 год</t>
  </si>
  <si>
    <t>Целевая программа "Содействие занятости населения КЧР на 2012-2015 годы"</t>
  </si>
  <si>
    <t>04052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</si>
  <si>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</si>
  <si>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04053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</si>
  <si>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</si>
  <si>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70 2 1002</t>
  </si>
  <si>
    <t>70 2 1001</t>
  </si>
  <si>
    <t>70 1 1002</t>
  </si>
  <si>
    <t>70 3 1002</t>
  </si>
  <si>
    <t>70 3 1001</t>
  </si>
  <si>
    <t>99 9 8001</t>
  </si>
  <si>
    <t>99 9 0100</t>
  </si>
  <si>
    <t>99 9 1012</t>
  </si>
  <si>
    <t>99 9 1011</t>
  </si>
  <si>
    <t>99 9 8002</t>
  </si>
  <si>
    <t>99 9 8003</t>
  </si>
  <si>
    <t>02 0 2052</t>
  </si>
  <si>
    <t>99 9 8004</t>
  </si>
  <si>
    <t>05 1 4210</t>
  </si>
  <si>
    <t>05 1 4220</t>
  </si>
  <si>
    <t>99 9 0110</t>
  </si>
  <si>
    <t xml:space="preserve">99 9 0111 </t>
  </si>
  <si>
    <t>77 3 1452</t>
  </si>
  <si>
    <t>99 9 1013</t>
  </si>
  <si>
    <t>02 2 4100</t>
  </si>
  <si>
    <t>02 2 5381</t>
  </si>
  <si>
    <t>02 3 4300</t>
  </si>
  <si>
    <t>02 3 7480</t>
  </si>
  <si>
    <t>02 3 7510</t>
  </si>
  <si>
    <t>02 3 7521</t>
  </si>
  <si>
    <t>02 3 7523</t>
  </si>
  <si>
    <t>02 3 7550</t>
  </si>
  <si>
    <t>02 3 7530</t>
  </si>
  <si>
    <t>02 3 7543</t>
  </si>
  <si>
    <t>02 3 7566</t>
  </si>
  <si>
    <t>99 9 8006</t>
  </si>
  <si>
    <t>99 9 8005</t>
  </si>
  <si>
    <t>77 4 1759</t>
  </si>
  <si>
    <t>77 5 1859</t>
  </si>
  <si>
    <t>77 6 1959</t>
  </si>
  <si>
    <t>77 7 2059</t>
  </si>
  <si>
    <t>09 2 2201</t>
  </si>
  <si>
    <t>09 8 2087</t>
  </si>
  <si>
    <t>09 2 2013</t>
  </si>
  <si>
    <t>77 2 1259</t>
  </si>
  <si>
    <t>77 1 1159</t>
  </si>
  <si>
    <t>09 1 2211</t>
  </si>
  <si>
    <t>00 0 0000</t>
  </si>
  <si>
    <t>01 7 8110</t>
  </si>
  <si>
    <t>01 7 8111</t>
  </si>
  <si>
    <t>01 7 8290</t>
  </si>
  <si>
    <t xml:space="preserve">  Ежемесячная выплата, назначаемая в случае рождения третьего ребенка или последующих детей до достижения ребенком возраста трех лет</t>
  </si>
  <si>
    <t xml:space="preserve"> 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уволенным(прекратившим деятельность,полномочия) в установленном порядке</t>
  </si>
  <si>
    <t>09 1 2010</t>
  </si>
  <si>
    <t>09 1 2114</t>
  </si>
  <si>
    <t>77 2 1359</t>
  </si>
  <si>
    <t>70 4 1002</t>
  </si>
  <si>
    <t>70 4 1001</t>
  </si>
  <si>
    <t>ОБЩЕГОСУДАРСТВЕННЫЕ ВОПРОСЫ</t>
  </si>
  <si>
    <t xml:space="preserve">Расходы на выплаты по оплате труда органов местного самоуправления по обеспечению деятельности представительного органа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</si>
  <si>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по обеспечению деятельности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</si>
  <si>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>100</t>
  </si>
  <si>
    <t>200</t>
  </si>
  <si>
    <t>800</t>
  </si>
  <si>
    <t xml:space="preserve">Расходы на обеспечение функций по обеспечению деятельности представительного органа муниципального образования в рамках непрограмного направления деятельности (Иные бюджетные ассигнования) </t>
  </si>
  <si>
    <t xml:space="preserve">Расходы на выплаты по оплате труда работников органов местного самоуправления по обеспечению деятельности Главы местной администрации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</si>
  <si>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по обеспечению деятельности Аппарата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</si>
  <si>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органами местного самоуправления по обеспечению деятельности Аппарата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</si>
  <si>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 xml:space="preserve">Расходы на обеспечение функций органами местного самоуправления по обеспечению деятельности Аппарата исполнительных органов муниципального образования в рамках непрограмного направления деятельности (Иные бюджетные ассигнования) </t>
  </si>
  <si>
    <t>Резервные фонды органов местного самоуправления в рамках непрограмного направления деятельности (Иные бюджетные ассигнования)</t>
  </si>
  <si>
    <t>Мероприятия по проведению выборов депутатов в законодательные (представительные) органы местного самоуправления муниципального района в рамках непрограммного направления деятельности "Обеспечение проведения выборов" (Закупка товаров, работ и услуг для государственных (муниципальных) нужд)</t>
  </si>
  <si>
    <t xml:space="preserve">Расходы на выплаты по оплате труда работников органов местного самоуправления по обеспечению деятельности Отдела экономики 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</si>
  <si>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по обеспечению деятельности Отдела архитектуры 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</si>
  <si>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по обеспечению деятельности Архива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</si>
  <si>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</si>
  <si>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  </t>
  </si>
  <si>
    <t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</si>
  <si>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(Закупка товаров, работ и услуг для государственных (муниципальных) нужд) </t>
  </si>
  <si>
    <t>НАЦИОНАЛЬНАЯ БЕЗОПАСНОСТЬ И ПРАВООХРАНИТЕЛЬНАЯ ДЕЯТЕЛЬНОСТЬ</t>
  </si>
  <si>
    <t xml:space="preserve">Предепреждение и ликвидация последствий  чрезвычайных ситуаций  природного и техногенного характера, гражданская оборона </t>
  </si>
  <si>
    <t>Расходы на выплаты по оплате труда работников органов местного самоуправления по обеспечению деятельности Отдела по ГО и ЧС исполнительных органов муниципального образования в рамках непрограмного направления деятельности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</si>
  <si>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</si>
  <si>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Общеэкономические вопросы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</si>
  <si>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</si>
  <si>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 xml:space="preserve">Расходы на выплаты по оплате труда работников органов местного самоуправления по обеспечению деятельности Отдела сельского хозяйства 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</si>
  <si>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300</t>
  </si>
  <si>
    <t xml:space="preserve">Программа "Устойчивое развитие сельских территорий  КЧР на период до 2020 года" </t>
  </si>
  <si>
    <t>Программа "Устойчивое развитие сельских территорий  НМР на период до 2020 года" подпрограмма "Улучшение жилищных условий граждан, проживающих в сельской местности, в том числе  молодых  семей и молодых специалистов"</t>
  </si>
  <si>
    <t>Программа "Устойчивое развитие сельских территорий НМР на период до 2020 года" подпрограмма "Улучшение жилищных условий граждан, проживающих в сельской местности."</t>
  </si>
  <si>
    <t>Программа "Устойчивое развитие сельских территорий НМР на период до 2020 года" подпрограмма " Комплексное обустройство населенных пунктов, расположенных в сельской местности, объектами социальной и инженерной инфраструктуры "</t>
  </si>
  <si>
    <t xml:space="preserve">Проведение мероприятий 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</si>
  <si>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>СОЦИАЛЬНАЯ ПОЛИТИКА</t>
  </si>
  <si>
    <t>Обеспечение жильем молодых семей за счет средств республиканского бюджета</t>
  </si>
  <si>
    <t>Проведение мероприятий в рамках целевой программы муниципального района "Обеспечение жильем молодых семей на 2011-2015 годы"(Социальное обеспечение и иные выплаты населению)(МБ)</t>
  </si>
  <si>
    <t>ФИЗИЧЕСКАЯ КУЛЬТУРА И СПОРТ</t>
  </si>
  <si>
    <t>Физическая культура</t>
  </si>
  <si>
    <t xml:space="preserve">Расходы на выплаты по оплате труда работников органов местного самоуправления по обеспечению деятельности Отдела по физической культуре и молодежной политике 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</si>
  <si>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Мероприятия в области физической культуры и спорта (Закупка товаров, работ и услуг для государственных (муниципальных) нужд</t>
  </si>
  <si>
    <t xml:space="preserve">Другие вопросы в области физической культуры и спорта </t>
  </si>
  <si>
    <t>ЗДРАВООХРАНЕНИЕ</t>
  </si>
  <si>
    <t>Стационарная медицинская помощь</t>
  </si>
  <si>
    <t>600</t>
  </si>
  <si>
    <t xml:space="preserve">Другие вопросы в области здравоохранения </t>
  </si>
  <si>
    <t>Возмещение расходов, связанных с предоставлением мер социальной поддержки по оплате жилых помещений, отопления и освещения  работникам здравоохранения , работающим и проживающим в сельской местности, рабочих поселках (поселках городского типа)(Социальное обеспечение и иные выплаты населению)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</si>
  <si>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</si>
  <si>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</si>
  <si>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(Иные бюджетные ассигнования) </t>
  </si>
  <si>
    <t>Финансовое управление администрации Ногайского муниципального района</t>
  </si>
  <si>
    <t xml:space="preserve">Совет Ногайского муниципального района 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</si>
  <si>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</si>
  <si>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</si>
  <si>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 из районного фонда финансовой поддержки (Межбюджетные трансферты)(РБ)</t>
  </si>
  <si>
    <t>Выравнивание бюджетной обеспеченности поселений  из районного фонда финансовой поддержки (Межбюджетные трансферты)(МБ)</t>
  </si>
  <si>
    <t xml:space="preserve">Расходы на выплаты по оплате труда работников органов местного самоуправления по обеспечению деятельности Аппарата отдела образования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</si>
  <si>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подведомственных учреждений (централизованной бухгалтерии,методического кабинета)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</si>
  <si>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(централизованной бухгалтерии,методического кабинета) в рамках непрограмного направления деятельности (Закупка товаров, работ и услуг для государственных( муниципальных) нужд)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</si>
  <si>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</si>
  <si>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непрограмного направления деятельности (Закупка товаров, работ и услуг для государственных (муниципальных) нужд)</t>
  </si>
  <si>
    <t>Управление труда и социальной защиты населения администрации Ногайского  муниципального района</t>
  </si>
  <si>
    <t>Ежемесячное социальное пособие на ребенка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</si>
  <si>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</si>
  <si>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Социальное пособие на погребение (Социальное обеспечение и иные выплаты населению)</t>
  </si>
  <si>
    <t>Оплата жилищно-коммунальных услуг отдельным категориям граждан (Социальное обеспечение и иные выплаты населению)</t>
  </si>
  <si>
    <t>Обеспечение мер социальной поддержки ветеранов труда(Социальное обеспечение и иные выплаты населению)</t>
  </si>
  <si>
    <t>02 3 7520</t>
  </si>
  <si>
    <t>02 3 7540</t>
  </si>
  <si>
    <t xml:space="preserve">Обеспечение мер социальной поддержки ветеранов труда  Карачаево-Черкесской Республики (Социальное обеспечение и иные выпаты населению) </t>
  </si>
  <si>
    <t>Предоставление коммунальных социальных выплат по оплате  коммунальных услуг гражданам (КСВ) (Социальное обеспечение и иные выплаты населению)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</si>
  <si>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порядке, определеннм в соответствии со ст.13 и 4 Федерального закона от 19.05.1995 № 81-ФЗ "О государственных пособиях гражданам, имеющим детей" (Социальное обеспечение и иные выплаты населению)</t>
  </si>
  <si>
    <t>Единовременное пособие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 11 и 4 Федерального закона от 19.05.1995 № 81-ФЗ "О государственных пособиях гражданам, имеющим детей" (Социальное пособие и иные выплаты населению)</t>
  </si>
  <si>
    <t xml:space="preserve"> Единовременное пособие при рождении ребенка гражданам, не подлежащим обязательному соц. Страхованию на случай временной нетрудоспособности и в связи с материнством</t>
  </si>
  <si>
    <t>Отдел  образования администрации Ногайского муниципального района</t>
  </si>
  <si>
    <t>КУЛЬТУРА, КИНЕМАТОГРАФИЯ</t>
  </si>
  <si>
    <t>Расходы на обеспечение деятельности (оказание услуг) Районного дворца  культуры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</si>
  <si>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Районного дворца  культуры в рамках непрограмного направления деятельности   (Закупка товаров, работ и услуг для государственных (муниципальных) нужд)</t>
  </si>
  <si>
    <t>Расходы на обеспечение деятельности (оказание услуг) Районного дворца  культуры в рамках непрограмного направления деятельности  (Иные бюджетные ассигнования)</t>
  </si>
  <si>
    <t>Расходы на обеспечение деятельности (оказание услуг) Народного музея  культуры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</si>
  <si>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Народного музея культуры в рамках непрограмного направления деятельности  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</si>
  <si>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</si>
  <si>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(Закупка товаров, работ и услуг для государственных (муниципальных) нужд)</t>
  </si>
  <si>
    <t>Культура (РДК)</t>
  </si>
  <si>
    <t>Культура (музей)</t>
  </si>
  <si>
    <t>Культура (библиотека)</t>
  </si>
  <si>
    <t xml:space="preserve">Другие вопросы в области культуры, кинематограции </t>
  </si>
  <si>
    <t>Расходы на обеспечение деятельности (оказание услуг) подведомственных учреждений (бухгалтерии)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</si>
  <si>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(бухгалтерии) в рамках непрограмного направления деятельности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</si>
  <si>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(Закупка товаров, работ и услуг для государственных( муниципальных) нужд) </t>
  </si>
  <si>
    <t xml:space="preserve"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(Иные бюджетные ассигнования) </t>
  </si>
  <si>
    <r>
      <t>Реализация  основных общеобразовательных программ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</t>
    </r>
    <r>
      <rPr>
        <sz val="11"/>
        <color indexed="10"/>
        <rFont val="Times New Roman"/>
        <family val="1"/>
      </rPr>
      <t xml:space="preserve"> </t>
    </r>
  </si>
  <si>
    <t>77 2 2201</t>
  </si>
  <si>
    <r>
      <t>Реализация  основных общеобразовательных программ в рамках непрограмного направления деятельности (Закупка товаров, работ и услуг для государственных (муниципальных) нужд</t>
    </r>
    <r>
      <rPr>
        <sz val="11"/>
        <color indexed="10"/>
        <rFont val="Times New Roman"/>
        <family val="1"/>
      </rPr>
      <t xml:space="preserve"> )</t>
    </r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</si>
  <si>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</si>
  <si>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77 2 2114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</si>
  <si>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</si>
  <si>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77 2 4600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</si>
  <si>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(Закупка товаров, работ и услуг для государственных (муниципальных) нужд)</t>
  </si>
  <si>
    <t>77 1 2211</t>
  </si>
  <si>
    <t xml:space="preserve">Расходы на обеспечение деятельности (оказание услуг) подведомственных учреждений дошкольного образования в рамках непрограмного направления деятельности (Закупка товаров, работ и услуг для государственных( муниципальных) нужд) </t>
  </si>
  <si>
    <t xml:space="preserve">Реализация  образовательных программ в дошкольных образовательных учреждениях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</si>
  <si>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>77 1 2114</t>
  </si>
  <si>
    <t xml:space="preserve">Льготные коммунальные пед.работникам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</si>
  <si>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рамках непрограммного направления деятельности  (Социальное обеспечение и иные выплаты населению)</t>
  </si>
  <si>
    <t xml:space="preserve">Расходы на обеспечение деятельности (оказание услуг) подведомственных учреждений дошкольного образования в расках непрограмного направления деятельности (Иные бюджетные ассигнования) </t>
  </si>
  <si>
    <t xml:space="preserve">Объем поступлений доходов в районный бюджет </t>
  </si>
  <si>
    <t>Код бюджетной классификации Российской Федерации</t>
  </si>
  <si>
    <t>Наименование доходов</t>
  </si>
  <si>
    <t xml:space="preserve">Сумма </t>
  </si>
  <si>
    <t>Вид доходов</t>
  </si>
  <si>
    <t>Подвид доходов</t>
  </si>
  <si>
    <t>Классиф опер сектора гос упр</t>
  </si>
  <si>
    <t>Группа</t>
  </si>
  <si>
    <t>Подгруппа</t>
  </si>
  <si>
    <t>Статья и подстатья</t>
  </si>
  <si>
    <t>Элемент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</si>
  <si>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</si>
  <si>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</si>
  <si>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</si>
  <si>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</si>
  <si>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</si>
  <si>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</si>
  <si>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</si>
  <si>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110</t>
  </si>
  <si>
    <t>НАЛОГИ НА ПРИБЫЛЬ, ДОХОДЫ</t>
  </si>
  <si>
    <t>02000</t>
  </si>
  <si>
    <t xml:space="preserve">Налог на доходы физических лиц 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</si>
  <si>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</si>
  <si>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</si>
  <si>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</si>
  <si>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</si>
  <si>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</si>
  <si>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</si>
  <si>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</si>
  <si>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</si>
  <si>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организаций </t>
  </si>
  <si>
    <t>08</t>
  </si>
  <si>
    <t xml:space="preserve">ГОСУДАРСТВЕННАЯ ПОШЛИНА  </t>
  </si>
  <si>
    <t>Государственная пошлина по делам, рассматриваемым в судах общей юрисдикции, мировыми судьями</t>
  </si>
  <si>
    <t>03010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</si>
  <si>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</si>
  <si>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</t>
  </si>
  <si>
    <t>ЗАДОЛЖЕННОСТЬ И ПЕРЕРАСЧЕТЫ ПО ОТМЕНЕННЫМ НАЛОГАМ, СБОРАМ И ИНЫМ ОБЯЗАТЕЛЬНЫМ ПЛАТЕЖАМ</t>
  </si>
  <si>
    <t>07050</t>
  </si>
  <si>
    <t>Прочие местные налоги и сборы, мобилизуемые на территориях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</si>
  <si>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</si>
  <si>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</si>
  <si>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</si>
  <si>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</si>
  <si>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</si>
  <si>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</si>
  <si>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</si>
  <si>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</si>
  <si>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</si>
  <si>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12</t>
  </si>
  <si>
    <t>ПЛАТЕЖИ ПРИ ПОЛЬЗОВАНИИ ПРИРОДНЫМИ РЕСУРСАМИ</t>
  </si>
  <si>
    <t>01000</t>
  </si>
  <si>
    <t>Плата за негативное воздействие на окружающую среду</t>
  </si>
  <si>
    <t>16</t>
  </si>
  <si>
    <t>ШТРАФЫ, САНКЦИИ, ВОЗМЕЩЕНИЕ УЩЕРБА</t>
  </si>
  <si>
    <t>30000</t>
  </si>
  <si>
    <t>140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</si>
  <si>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</si>
  <si>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</si>
  <si>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</si>
  <si>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90000</t>
  </si>
  <si>
    <t>Прочие поступления от денежных взысканий (штрафов) и иных сумм в возмещение ущерба</t>
  </si>
  <si>
    <t>90050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</si>
  <si>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</si>
  <si>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</t>
  </si>
  <si>
    <t xml:space="preserve">БЕЗВОЗМЕЗДНЫЕ  ПОСТУПЛЕНИЯ </t>
  </si>
  <si>
    <t>01001</t>
  </si>
  <si>
    <t>151</t>
  </si>
  <si>
    <t>Дотации бюджетам муниципальных районов на выравнивание  бюджетной обеспеченности</t>
  </si>
  <si>
    <t>РФФПМР</t>
  </si>
  <si>
    <t>Субвенция на реализацию общеобразовательных программ</t>
  </si>
  <si>
    <t xml:space="preserve">ВСЕГО ДОХОДОВ </t>
  </si>
  <si>
    <t>13</t>
  </si>
  <si>
    <t>130</t>
  </si>
  <si>
    <t>14</t>
  </si>
  <si>
    <t>Наименование главного распределителя кредитов</t>
  </si>
  <si>
    <t>Рз</t>
  </si>
  <si>
    <t>ПР</t>
  </si>
  <si>
    <t>ЦСР</t>
  </si>
  <si>
    <t>ВР</t>
  </si>
  <si>
    <t>Сумма</t>
  </si>
  <si>
    <t>500</t>
  </si>
  <si>
    <t>04</t>
  </si>
  <si>
    <t>002 04 00</t>
  </si>
  <si>
    <t>07</t>
  </si>
  <si>
    <t>03</t>
  </si>
  <si>
    <t>218 01 00</t>
  </si>
  <si>
    <t>795 00 00</t>
  </si>
  <si>
    <t>001</t>
  </si>
  <si>
    <t>Возмещение части родительской платы</t>
  </si>
  <si>
    <t>Всего</t>
  </si>
  <si>
    <t>Наименование</t>
  </si>
  <si>
    <t>В том числе</t>
  </si>
  <si>
    <t>Другие общегосударственные расходы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</si>
  <si>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</si>
  <si>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</si>
  <si>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</si>
  <si>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</si>
  <si>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</si>
  <si>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</si>
  <si>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В том числе </t>
  </si>
  <si>
    <t>Культура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</si>
  <si>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</si>
  <si>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</si>
  <si>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</si>
  <si>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701</t>
  </si>
  <si>
    <t>702</t>
  </si>
  <si>
    <t>471 99 00</t>
  </si>
  <si>
    <t>По делам несовершеннолетних и защите их прав</t>
  </si>
  <si>
    <t>470 99 00</t>
  </si>
  <si>
    <t>01995</t>
  </si>
  <si>
    <t>Прочие доходы от оказания платных услуг (работ) получателями средств бюджетов муниципальных районов</t>
  </si>
  <si>
    <t>Периодическая печать и издательства</t>
  </si>
  <si>
    <t>Другие вопросы в области физической культуры и спорта</t>
  </si>
  <si>
    <t>Средства массовой информации</t>
  </si>
  <si>
    <t>05013</t>
  </si>
  <si>
    <t>Гл</t>
  </si>
  <si>
    <t>Исполнено за 1 квартал   2012г.</t>
  </si>
  <si>
    <t>Отклонение .+/-.</t>
  </si>
  <si>
    <t>%  исполнения</t>
  </si>
  <si>
    <t>700</t>
  </si>
  <si>
    <t>000 00 00</t>
  </si>
  <si>
    <t>121</t>
  </si>
  <si>
    <t>Закупка товаров, работ, услуг  в сфере информационно-коммуникационных технологий</t>
  </si>
  <si>
    <t>242</t>
  </si>
  <si>
    <t>Прочая закупка товаров, работ и услуг  для государственных нужд</t>
  </si>
  <si>
    <t>244</t>
  </si>
  <si>
    <t xml:space="preserve"> Фонд оплаты труда и страховые взносы</t>
  </si>
  <si>
    <t>311</t>
  </si>
  <si>
    <t xml:space="preserve"> Иные выплаты персоналу, за исключением фонда оплаты труда</t>
  </si>
  <si>
    <t>122</t>
  </si>
  <si>
    <t xml:space="preserve">  Прочая закупка товаров, работ и услуг  для государственных нужд</t>
  </si>
  <si>
    <t>Уплата прочих налогов, сборов и иных платежей</t>
  </si>
  <si>
    <t>852</t>
  </si>
  <si>
    <t>Присяжные заседатели</t>
  </si>
  <si>
    <t>Субвенции</t>
  </si>
  <si>
    <t>001 40 00</t>
  </si>
  <si>
    <t>530</t>
  </si>
  <si>
    <t xml:space="preserve"> Прочая закупка товаров, работ и услуг  для государственных нужд</t>
  </si>
  <si>
    <t>Мероприятия-  Прочая закупка товаров, работ и услуг  для государственных нужд</t>
  </si>
  <si>
    <t>322</t>
  </si>
  <si>
    <t>Субвенции гражданам на приобретение жилья  молодым семьям ( ФБ)</t>
  </si>
  <si>
    <t>100 88 20</t>
  </si>
  <si>
    <t>Субсидии на жилье молодым семьям из районного бюджета</t>
  </si>
  <si>
    <t>Больницы</t>
  </si>
  <si>
    <t>706</t>
  </si>
  <si>
    <t>Субвенции специализированной медицинской помощи</t>
  </si>
  <si>
    <t>703</t>
  </si>
  <si>
    <t>112</t>
  </si>
  <si>
    <t>704</t>
  </si>
  <si>
    <t>705</t>
  </si>
  <si>
    <t>Льготные коммунальные пед.работникам</t>
  </si>
  <si>
    <t>313</t>
  </si>
  <si>
    <t>Выплаты семьям опекунов на содержание подопечных детей</t>
  </si>
  <si>
    <t>ФЗ "О погребении и похоронном деле"</t>
  </si>
  <si>
    <t xml:space="preserve"> Жилищно- коммунальные услуги отдельным категориям граждан </t>
  </si>
  <si>
    <t>Меры социальной поддержки населения по публичным нормативным обязательствам</t>
  </si>
  <si>
    <t>314</t>
  </si>
  <si>
    <t>Субсидии гражданам на оплату жилого помещения и коммунальных услуг</t>
  </si>
  <si>
    <t>Ветераны труда зубопротезирование</t>
  </si>
  <si>
    <t>Ветераны труда КЧР</t>
  </si>
  <si>
    <t>Коммунальные социальные выплаты</t>
  </si>
  <si>
    <t>02995</t>
  </si>
  <si>
    <t>Прочие доходы от компенсации затрат бюджетов муниципальных районов</t>
  </si>
  <si>
    <t xml:space="preserve">Субсидии  Республиканская  Целевая Программа  "Горячее питание школьников" </t>
  </si>
  <si>
    <t>Зубопротезирование труж. тыла</t>
  </si>
  <si>
    <t>243</t>
  </si>
  <si>
    <t>Закупка товаров, работ, услуг в целях капитального ремонта государственного имущества</t>
  </si>
  <si>
    <t>руб.</t>
  </si>
  <si>
    <t>Контрольно-счетный орган</t>
  </si>
  <si>
    <t xml:space="preserve">Муниципальное казенное образовательное  учреждение "Средняя общеобразовательная школа               а.Адиль-Халк" </t>
  </si>
  <si>
    <t>716</t>
  </si>
  <si>
    <t>Муниципальное казенное образовательное учреждение "Средняя общеобразовательная школа                       а.Эркен-Юрт</t>
  </si>
  <si>
    <t>713</t>
  </si>
  <si>
    <t>Муниципальное казенное образовательное учреждение "Средняя общеобразовательная школа                       а.Икон-Халк</t>
  </si>
  <si>
    <t>714</t>
  </si>
  <si>
    <t>Муниципальное казенное образовательное учреждение "Средняя общеобразовательная школа                       а.Кызыл-Тогай</t>
  </si>
  <si>
    <t>715</t>
  </si>
  <si>
    <t>Муниципальное казенное образовательное учреждение "Средняя общеобразовательная школа                       а.Эркен-Халк</t>
  </si>
  <si>
    <t>717</t>
  </si>
  <si>
    <t>Муниципальное казенное образовательное учреждение "Средняя общеобразовательная школа                       п.Эркен-Шахар</t>
  </si>
  <si>
    <t>718</t>
  </si>
  <si>
    <t>Муниципальное казенное дошкольное  образовательное учреждение  "Детский сад "Ласточка" п.Эркин-Шахар"</t>
  </si>
  <si>
    <t>719</t>
  </si>
  <si>
    <t xml:space="preserve">Муниципальное казенное дошкольное  образовательное учреждение  "Детский сад "Ромашка" </t>
  </si>
  <si>
    <t>720</t>
  </si>
  <si>
    <t xml:space="preserve">Муниципальное казенное дошкольное  образовательное учреждение  "Детский сад "Зернышко" </t>
  </si>
  <si>
    <t>721</t>
  </si>
  <si>
    <t xml:space="preserve">Муниципальное казенное дошкольное  образовательное учреждение  "Детский сад "Радуга" </t>
  </si>
  <si>
    <t>722</t>
  </si>
  <si>
    <t xml:space="preserve">Муниципальное казенное дошкольное  образовательное учреждение  "Детский сад "Солнышко" </t>
  </si>
  <si>
    <t>723</t>
  </si>
  <si>
    <t>Муниципальное казенное дошкольное  образовательное учреждение  "Детский сад "Купелек" а.Эркин-Халк</t>
  </si>
  <si>
    <t>725</t>
  </si>
  <si>
    <t xml:space="preserve">Муниципальное казенное дошкольное  образовательное учреждение  "Детский сад "Сауле" </t>
  </si>
  <si>
    <t>726</t>
  </si>
  <si>
    <t xml:space="preserve">Дошкольное образование </t>
  </si>
  <si>
    <t>727</t>
  </si>
  <si>
    <t>Учреждения по внешкольной работе с детьми</t>
  </si>
  <si>
    <t>Муниципальное казенное образовательное учреждение дополнительного образования детей "Детская музыкальная школа                       пос.Эркен-Шахар"</t>
  </si>
  <si>
    <t>728</t>
  </si>
  <si>
    <t xml:space="preserve">Общее образование </t>
  </si>
  <si>
    <t xml:space="preserve">Уплата прочих налогов,сборов и иных обязательных платежей (в т.ч.транспортный налог) </t>
  </si>
  <si>
    <t>729</t>
  </si>
  <si>
    <t>Муниципальное казенное учреждение дополнительного образования  "Детско-юношеская спортивная школа "Ногайстан"</t>
  </si>
  <si>
    <t>Детский сад а.Адиль-Халк</t>
  </si>
  <si>
    <t>Школа а.Адиль-Халк</t>
  </si>
  <si>
    <t>ВСЕГО</t>
  </si>
  <si>
    <t>Субвенция</t>
  </si>
  <si>
    <t>Общее образование (М/Б)</t>
  </si>
  <si>
    <t>Дошкольное образование (М/Б)</t>
  </si>
  <si>
    <t>Общее образование  (М/Б)</t>
  </si>
  <si>
    <t>Классное рукаводство</t>
  </si>
  <si>
    <t>Вознаграждение причитающееся приемному родителю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</si>
  <si>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</si>
  <si>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</si>
  <si>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</si>
  <si>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,финансовых, налоговых и таможенных органов и органов финансового (финансово-бюджетного) надзора</t>
  </si>
  <si>
    <t>Обеспечение проведения  выборов и референдумов</t>
  </si>
  <si>
    <t>Резервные фонды</t>
  </si>
  <si>
    <t>Молодежная политика и оздоровление детей</t>
  </si>
  <si>
    <t>Другие вопросы в области культуры, кинематографии</t>
  </si>
  <si>
    <t xml:space="preserve">                                                        " О внесении изменений в бюджет Ногайского муниципального района</t>
  </si>
  <si>
    <t xml:space="preserve">    "О внесении изменений в бюджет Ногайского муниципального района </t>
  </si>
  <si>
    <t>440 02 00</t>
  </si>
  <si>
    <t>540</t>
  </si>
  <si>
    <t>Книжный фонд</t>
  </si>
  <si>
    <t>Иные межбюджетные трансферты</t>
  </si>
  <si>
    <t>730</t>
  </si>
  <si>
    <t xml:space="preserve"> </t>
  </si>
  <si>
    <t>Модернизация региональной системы общего образования</t>
  </si>
  <si>
    <t>436 21 00</t>
  </si>
  <si>
    <t>Иные межбюджетные трансферты на ликвидацию ЧС и последствий стихийных бедствий</t>
  </si>
  <si>
    <t>070 03 00</t>
  </si>
  <si>
    <t>321</t>
  </si>
  <si>
    <t>Пособия и компенсация гражданам и иные соц.выплаты,кроме публичных нормативных обязательств</t>
  </si>
  <si>
    <t>Поощрение лучших учителей</t>
  </si>
  <si>
    <t>520 11 00</t>
  </si>
  <si>
    <t xml:space="preserve">                                                                             к проекту  решения Совета Ногайского муниципального района</t>
  </si>
  <si>
    <t>02999</t>
  </si>
  <si>
    <t>02008</t>
  </si>
  <si>
    <t>Субсидии бюджетам муниципальных районов на предоставление молодым семьям социальных выплат на приобретение или строительство жилья</t>
  </si>
  <si>
    <t>фонд софинансир</t>
  </si>
  <si>
    <t>03002</t>
  </si>
  <si>
    <t>Субвенции бюджетам на осуществление полномочий по подготовке проведения статистических переписей</t>
  </si>
  <si>
    <t>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</si>
  <si>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</si>
  <si>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03013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</si>
  <si>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</si>
  <si>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Полн КЧР</t>
  </si>
  <si>
    <t>03024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</si>
  <si>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</si>
  <si>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государственных пособий гражданам,имеющим детей</t>
  </si>
  <si>
    <t>03027</t>
  </si>
  <si>
    <t>Субвенции бюджетам муниципальных районов на содержание ребенка в семье опекуна и приемной семье, а также  на вознаграждение, причитающееся приемному родителю</t>
  </si>
  <si>
    <t>03022</t>
  </si>
  <si>
    <t>155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</si>
  <si>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</si>
  <si>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04025</t>
  </si>
  <si>
    <t>Субсидии бюджетам муниципальных районов на комплектование книжных фондов библиотек муниципальных образований</t>
  </si>
  <si>
    <t>03055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</si>
  <si>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</si>
  <si>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ОГП РФ</t>
  </si>
  <si>
    <t>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</si>
  <si>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</si>
  <si>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03001</t>
  </si>
  <si>
    <t xml:space="preserve">Субвенции бюджетам муниципальных районов на денежные выплаты на оплату жилищно-коммунальных услуг отдельным категориям граждан </t>
  </si>
  <si>
    <t>03014</t>
  </si>
  <si>
    <t>Субвенции бюджетам муниципальных районов на поощрение лучших учителей</t>
  </si>
  <si>
    <t>03021</t>
  </si>
  <si>
    <t>Субвенции бюджетам муниципальных районов на осуществление отдельных государственных полномочий КЧР на  ежемесячное денежное вознаграждение за классное руководство</t>
  </si>
  <si>
    <t xml:space="preserve">Субвенция на выравнивании бюджетной обеспеченности поселений </t>
  </si>
  <si>
    <t>Субвенция на реализацию основных общеобразовательных программ</t>
  </si>
  <si>
    <t>Субвенции в области сельского хозяйства</t>
  </si>
  <si>
    <t>Субвенция на представление мер социальной поддержки многодетной семьи и семьи, в которой один или оба родителя являются инвалидами</t>
  </si>
  <si>
    <t>Субвенция на осуществлениеполномочий по опеке и попечительству</t>
  </si>
  <si>
    <t xml:space="preserve">Субвенция бюджетам муниципальных образований на осуществление государственных полномочий по делам несовершеннолетних и защите их прав  </t>
  </si>
  <si>
    <t>Субвенция на осуществление  гос.полномочий по организации оказания первичной медико-санитарной помощи</t>
  </si>
  <si>
    <t xml:space="preserve">Субвенция на осуществление отдельных государственных по организации деятельности административных комиссий </t>
  </si>
  <si>
    <t>Субсидия на формирование районного фонда финансовой поддержки поселений  из республиканского фонда софинансирования выр бюдж обесп</t>
  </si>
  <si>
    <t>Фонд софинансир</t>
  </si>
  <si>
    <t>Субвенция на организацию оказания отдельных видов специализированной медицинской помощи</t>
  </si>
  <si>
    <t>Субвенция на формирование, содержание и использования архивного фонда КЧР</t>
  </si>
  <si>
    <t>Субвенция бюджетам муниципальных районов на осуществление отдельных государственных полномочий КЧР  по выплате социального пособия на погребение</t>
  </si>
  <si>
    <t>03033</t>
  </si>
  <si>
    <t>Субвенции бюджетам муниципальных районов на оздоровление детей</t>
  </si>
  <si>
    <t>09024</t>
  </si>
  <si>
    <t>04029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</si>
  <si>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</si>
  <si>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04999</t>
  </si>
  <si>
    <t>Прочие межбюджетные трансферты, передаваемые бюджетам муниципальных районов</t>
  </si>
  <si>
    <t xml:space="preserve">Прочие безвозмездные поступления в бюджеты муниципальных районов </t>
  </si>
  <si>
    <t>02145</t>
  </si>
  <si>
    <t>Субсидии бюджетам муниципальных районов на модернизацию региональных систем общего образования</t>
  </si>
  <si>
    <t>Субвенция на получение общедоступного  и бесплатного дошкольного образования в муниципальных образовательных организациях</t>
  </si>
  <si>
    <t>Субвенция бюджетам муниципальных районов на осуществление отдельных государственных полномочий КЧР  по выплате  ежемесячных выплат, назначаемых в случае рождения третьего ребенка или последующих детей до достижения ребенком возраста трех лет</t>
  </si>
  <si>
    <t>Субвенция бюджетам муниципальных районов на выплату единовременного пособия при рождении ребенка гражданам, не подлежащим обязательному соц. Страхованию на случай временной нетрудоспособности и в связи с материнством</t>
  </si>
  <si>
    <t>Субвенция бюджетам муниципальных районов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уволенным(прекратившим деятельность,полномочия) в установленном порядке</t>
  </si>
  <si>
    <t>План на 2014 год</t>
  </si>
  <si>
    <t>Ведомственная структура расходов бюджета                                                                                             Ногайского муниципального района на 2014 год</t>
  </si>
  <si>
    <t>Субенция</t>
  </si>
  <si>
    <t>Суубвенция</t>
  </si>
  <si>
    <t>Распределение бюджетных ассигнований бюджета Ногайского муниципального района на 2014 год по разделам и подразделам классификации расходов районного бюджета в функциональной структуре расходов</t>
  </si>
  <si>
    <t>Ногайского муниципального района по основным источникам в 2014 году</t>
  </si>
  <si>
    <t>03090</t>
  </si>
  <si>
    <t>15</t>
  </si>
  <si>
    <t>430</t>
  </si>
  <si>
    <t>Администрация Ногайского муниципального района</t>
  </si>
  <si>
    <t>Отдел культуры Ногайского муниципального района</t>
  </si>
  <si>
    <t xml:space="preserve">07 </t>
  </si>
  <si>
    <t xml:space="preserve">723 </t>
  </si>
  <si>
    <t xml:space="preserve">Проведение мероприятий по содействию занятости населения 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</si>
  <si>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>99 9 0112</t>
  </si>
  <si>
    <t>НАЦИОНАЛЬНАЯ  БЕЗОПАСНОСТЬ И ПРАВООХРАНИТЕЛЬНАЯ ДЕЯТЕЛЬНОСТЬ</t>
  </si>
  <si>
    <t>НАЦИОНАЛЬНАЯ  ЭКОНОМИКА</t>
  </si>
  <si>
    <t>ОБРАЗОВАНИЕ</t>
  </si>
  <si>
    <t>КУЛЬТУРА,КИНЕМАТОГРАФИЯ</t>
  </si>
  <si>
    <t xml:space="preserve">Стационарная медицинская помощь </t>
  </si>
  <si>
    <t>Амбулаторная помощь</t>
  </si>
  <si>
    <t>МЕЖБЮДЖЕТНЫЕ  ТРАНСФЕРТЫ  ОБЩЕГО 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</si>
  <si>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мниципальных образований</t>
  </si>
  <si>
    <t>Функционирование 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</si>
  <si>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</t>
  </si>
  <si>
    <t>Государственная программа "Содействия занятости населения КЧР на 2014-2016 годы"</t>
  </si>
  <si>
    <t>Республиканская целевая программа "Горячее питание школьников на 2013-2014 годы"</t>
  </si>
  <si>
    <t>Обеспечение мер социальной поддержки многодетных семей  (медикаменты)</t>
  </si>
  <si>
    <t>99 9 5250</t>
  </si>
  <si>
    <t>Обеспечение мер социальной поддержки реабилитированных лиц и лиц, признанных пострадавшими от политических репрессий(ЕДВ реабилитированным)</t>
  </si>
  <si>
    <t>Обеспечение мер социальной поддержки реабилитированных лиц и лиц, признанных пострадавшими от политических репрессий(ЕДК на ЖКУ реабилитированным)</t>
  </si>
  <si>
    <t>Обеспечение мер социальной поддержки реабилитированных лиц и лиц, признанных пострадавшими от политических репрессий (зубопротезирование  реабилитированным)</t>
  </si>
  <si>
    <t xml:space="preserve">02 3 7530 </t>
  </si>
  <si>
    <t>Обеспечение мер социальной поддержки реабилитированных лиц и лиц, признанных пострадавшими от политических репрессий (натуральные льготы(проезд) реабилитированным)</t>
  </si>
  <si>
    <r>
      <t>Обеспечение мер социальной поддержки ветеранов труда(</t>
    </r>
    <r>
      <rPr>
        <b/>
        <sz val="11"/>
        <rFont val="Times New Roman"/>
        <family val="1"/>
      </rPr>
      <t>ЕДВ</t>
    </r>
    <r>
      <rPr>
        <sz val="11"/>
        <rFont val="Times New Roman"/>
        <family val="1"/>
      </rPr>
      <t xml:space="preserve"> ветеранам труда)</t>
    </r>
  </si>
  <si>
    <t>Обеспечение мер социальной поддержки ветеранов труда</t>
  </si>
  <si>
    <t>Обеспечение мер социальной поддержки ветеранов труда(Зубопротезирование ветеранам труда)</t>
  </si>
  <si>
    <t>Обеспечение мер социальной поддержки тружеников тыла</t>
  </si>
  <si>
    <t>Обеспечение мер социальной поддержки тружеников тыла(ЕДВ)</t>
  </si>
  <si>
    <t>Обеспечение мер социальной поддержки тружеников тыла(зубопротезирование)</t>
  </si>
  <si>
    <t>02 2 4084</t>
  </si>
  <si>
    <t>Государственная программа "Содействия занятости населения КЧР на 2014-2016 годы"(Закупка товаров,работ и услуг для государственных(муниципальных) нужд)</t>
  </si>
  <si>
    <t>Ежемесячное социальное пособие на ребенка (Закупка товаров,работ и услуг для государственных(муниципальных) нужд)</t>
  </si>
  <si>
    <t>Ежемесячная денежная выплата, в случае рождения третьего ребенка или последующих детей до достижения ребенком возраста трех лет(Закупка товаров,работ и услуг для государственных(муниципальных) нужд)</t>
  </si>
  <si>
    <t>Оплата жилищно-коммунальных услуг отдельным категориям граждан(Закупка товаров,работ и услуг для государственных(муниципальных) нужд)</t>
  </si>
  <si>
    <t>Субсидии населению на оплату жилищно-коммунальных услуг(Закупка товаров,работ и услуг для государственных(муниципальных) нужд)</t>
  </si>
  <si>
    <t>Социальная поддержка многодетной семьи и семьи, в которой один или оба родителя являются инвалидами</t>
  </si>
  <si>
    <t>ЕДВ многодетным семьям</t>
  </si>
  <si>
    <t xml:space="preserve"> (Социальное обеспечение и иные выплаты населению)</t>
  </si>
  <si>
    <t>ЕДВ многодетным семьям (Социальное обеспечение и иные выплаты населению)</t>
  </si>
  <si>
    <t>ЕДВ многодетным семьям (Закупка товаров,работ и услуг для государственных(муниципальных) нужд)</t>
  </si>
  <si>
    <t>ЕДК на ЖКУ многодетным семьям</t>
  </si>
  <si>
    <t>ЕДК на ЖКУ многодетным семьям (Социальное обеспечение и иные выплаты населению)</t>
  </si>
  <si>
    <t>ЕДК на ЖКУ многодетным семьям (Закупка товаров,работ и услуг для государственных(муниципальных) нужд)</t>
  </si>
  <si>
    <t xml:space="preserve">Обеспечение мер социальной поддержки многодетных семей  (медикаменты)(Социальное обеспечение и иные выплаты населению) </t>
  </si>
  <si>
    <t>Обеспечение мер социальной поддержки ветеранов труда (Закупка товаров,работ и услуг для государственных(муниципальных) нужд)</t>
  </si>
  <si>
    <t>Обеспечение мер социальной поддержки ветеранов труда(ЕДК на ЖКУ ветеранам труда)</t>
  </si>
  <si>
    <t>Обеспечение мер социальной поддержки ветеранов труда(ЕДК на ЖКУ ветеранам труда)(Социальное обеспечение и иные выплаты населению)</t>
  </si>
  <si>
    <t>Обеспечение мер социальной поддержки ветеранов труда(ЕДК на ЖКУ ветеранам труда)(Закупка товаров,работ и услуг для государственных(муниципальных) нужд)</t>
  </si>
  <si>
    <t>Обеспечение мер социальной поддержки ветеранов труда(Зубопротезирование ветеранам труда)(Социальное обеспечение и иные выплаты населению)</t>
  </si>
  <si>
    <t>Обеспечение мер социальной поддержки ветеранов труда  Карачаево-Черкесской Республики(Закупка товаров,работ и услуг для государственных(муниципальных) нужд)</t>
  </si>
  <si>
    <t>Обеспечение мер социальной поддержки реабилитированных лиц и лиц, признанных пострадавшими от политических репрессий</t>
  </si>
  <si>
    <t xml:space="preserve">Обеспечение мер социальной поддержки реабилитированных лиц и лиц, признанных пострадавшими от политических репрессий(ЕДВ реабилитированным) (Социальное обеспечение и иные выпаты населению) </t>
  </si>
  <si>
    <t>Обеспечение мер социальной поддержки реабилитированных лиц и лиц, признанных пострадавшими от политических репрессий(ЕДВ реабилитированным)(Закупка товаров,работ и услуг для государственных(муниципальных) нужд)</t>
  </si>
  <si>
    <t xml:space="preserve">Обеспечение мер социальной поддержки реабилитированных лиц и лиц, признанных пострадавшими от политических репрессий(ЕДК на ЖКУ реабилитированным)(Социальное обеспечение и иные выпаты населению) </t>
  </si>
  <si>
    <t>Обеспечение мер социальной поддержки реабилитированных лиц и лиц, признанных пострадавшими от политических репрессий(ЕДК на ЖКУ реабилитированным)(Закупка товаров,работ и услуг для государственных(муниципальных) нужд)</t>
  </si>
  <si>
    <t xml:space="preserve">Обеспечение мер социальной поддержки реабилитированных лиц и лиц, признанных пострадавшими от политических репрессий (зубопротезирование  реабилитированным)(Социальное обеспечение и иные выпаты населению) </t>
  </si>
  <si>
    <t xml:space="preserve">Обеспечение мер социальной поддержки реабилитированных лиц и лиц, признанных пострадавшими от политических репрессий (натуральные льготы(проезд) реабилитированным)(Социальное обеспечение и иные выпаты населению) </t>
  </si>
  <si>
    <t>Обеспечение мер социальной поддержки тружеников тыла(ЕДВ)(Социальное обеспечение и иные выплаты населению)</t>
  </si>
  <si>
    <t>Обеспечение мер социальной поддержки тружеников тыла(ЕДВ)(Закупка товаров,работ и услуг для государственных(муниципальных) нужд)</t>
  </si>
  <si>
    <t>Обеспечение мер социальной поддержки тружеников тыла(зубопротезирование) (Социальное обеспечение и иные выплаты населению)</t>
  </si>
  <si>
    <t>Предоставление коммунальных социальных выплат по оплате  коммунальных услуг гражданам (КСВ) (Закупка товаров,работ и услуг для государственных(муниципальных) нужд)</t>
  </si>
  <si>
    <t>Республиканская целевая программа "Горячее питание школьников на 2013-2014 годы"(Закупка товаров, работ и услуг для государственных (муниципальных) нужд )</t>
  </si>
  <si>
    <t>Закупка товаров, работ и услуг для государственных (муниципальных) нужд</t>
  </si>
  <si>
    <t>02 2 5380</t>
  </si>
  <si>
    <t>Единовременное пособие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 11 и 4 Федерального закона от 19.05.1995 № 81-ФЗ "О государственных пособиях гражданам, имеющим детей" (Закупка товаров,работ и услуг для государственных(муниципальных) нужд)</t>
  </si>
  <si>
    <t xml:space="preserve">                                                                             на 2014 год" от _________2014 г.№ _______</t>
  </si>
  <si>
    <t>02 2 5084</t>
  </si>
  <si>
    <t>03122</t>
  </si>
  <si>
    <t xml:space="preserve">                           к  решению Совета Ногайского муниципального района</t>
  </si>
  <si>
    <t>Перечень главных администраторов доходов бюджета</t>
  </si>
  <si>
    <t>Ногайского муниципального района  на 2014 год</t>
  </si>
  <si>
    <t>Код главного администратора доходов</t>
  </si>
  <si>
    <t>Органы государственной власти Российской Федерации</t>
  </si>
  <si>
    <t>Федеральная налоговая служба</t>
  </si>
  <si>
    <t>182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</si>
  <si>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</si>
  <si>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Федеральная служба по экологическому и атомному надзору</t>
  </si>
  <si>
    <t>Министерство внутренних дел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</si>
  <si>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</si>
  <si>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</si>
  <si>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</si>
  <si>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048</t>
  </si>
  <si>
    <t>Федеральная служба по надзору сфере природопользования</t>
  </si>
  <si>
    <t>25084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</si>
  <si>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</si>
  <si>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25010</t>
  </si>
  <si>
    <t>Денежные взыскания (штрафы) за нарушение законодательства о недрах</t>
  </si>
  <si>
    <t>Федеральная служба по надзору в сфере защиты прав потребителей и благополучия человека</t>
  </si>
  <si>
    <t>141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</si>
  <si>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</si>
  <si>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</si>
  <si>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Органы государственной власти Карачаево-Черкесской Республики</t>
  </si>
  <si>
    <t>Управление Карачаево-Черкесской Республики по охране и использованию объектов животного мира и водных биологических ресурсов</t>
  </si>
  <si>
    <t>840</t>
  </si>
  <si>
    <t>25030</t>
  </si>
  <si>
    <t>Денежные взыскания (штрафы) за нарушение законодательства об охране и использовании животного мира</t>
  </si>
  <si>
    <t>Управление инспекции по государственному надзору за техническим состоянием самоходных машин и других видов техники Карачаево-Черкесской Республики</t>
  </si>
  <si>
    <t>825</t>
  </si>
  <si>
    <t>Органы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</si>
  <si>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</si>
  <si>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</si>
  <si>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</si>
  <si>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</si>
  <si>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02050</t>
  </si>
  <si>
    <t>Платежи, взимаемые организациями муниципальных районов за выполнение определенных функций</t>
  </si>
  <si>
    <t>Финансовое управление Ногайского муниципального района</t>
  </si>
  <si>
    <t>Субвенция на реализацию основных  общеобразовательных программ</t>
  </si>
  <si>
    <t>Субвенция на получение общедоступного и бесплатного дошкольного образования в муниципальных образовательных организациях</t>
  </si>
  <si>
    <t>Субвенция на осуществление полномочий по опеке и попечительству</t>
  </si>
  <si>
    <t>Субвенция бюджетам муницципальных районов на осуществление отдельных государственных полномочий КЧР по выплате ежемесячных выплат, назначаемых в случае рождения третьего ребенка или последующих детей до достижения ребенком возраста трех лет</t>
  </si>
  <si>
    <t>Субвенция на осуществление гос.полномочий по организации оказания первичной медико-санитарной помощи</t>
  </si>
  <si>
    <t xml:space="preserve">Субвенция на осуществление социального обслуживание граждан пожилого возраста и инвалидов </t>
  </si>
  <si>
    <t>Субвенция бюджетам муниципальных районов на выплату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</si>
  <si>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Субвенция  бюджетам муниципальных образований на осуществление государственных полномочий КЧР по возмещению расходов 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 , рабочих поселках(поселках городского типа) на территории КЧР на 2014 год</t>
  </si>
  <si>
    <t>Субвенция бюджетам муниципальных районов на оздоровление детей</t>
  </si>
  <si>
    <t xml:space="preserve">Субвенция на осуществление отдельных государственных полномочий КЧР по организации деятельности административных комиссий </t>
  </si>
  <si>
    <t>Прочие субсидии бюджетам муниципальных районов</t>
  </si>
  <si>
    <t>Целевая программа "Содействие занятости населения КЧР на 2010-2012 годы"</t>
  </si>
  <si>
    <t xml:space="preserve">Иные доходы бюджета муниципального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 </t>
  </si>
  <si>
    <t>08050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</si>
  <si>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</si>
  <si>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01050</t>
  </si>
  <si>
    <t>180</t>
  </si>
  <si>
    <t>Невыясненные поступления, зачисляемые в бюджеты муниципальных районов</t>
  </si>
  <si>
    <t>05050</t>
  </si>
  <si>
    <t>Прочие неналоговые доходы бюджетов муниципальных районов</t>
  </si>
  <si>
    <t xml:space="preserve">                           Приложение 2</t>
  </si>
  <si>
    <t xml:space="preserve">Субсидии МР(ГО) на софинансо=ирование расходов по Фонду Оплаты Труда </t>
  </si>
  <si>
    <t>01003</t>
  </si>
  <si>
    <t xml:space="preserve">Дотации бюджетам муниципальных районов на поддержку мер по обеспечению сбалансированности местных бюджетов из республиканского Фонда сбалансированности </t>
  </si>
  <si>
    <t xml:space="preserve">               Приложение 4</t>
  </si>
  <si>
    <t xml:space="preserve">                                                                            Приложение 3</t>
  </si>
  <si>
    <t xml:space="preserve">                                                                                                           Приложение 1</t>
  </si>
  <si>
    <t xml:space="preserve">                                                             " О внесении изменений в бюджет Ногайского муниципального района</t>
  </si>
  <si>
    <t xml:space="preserve">                           " О внесении изменений в  бюджет Ногайского муниципального района</t>
  </si>
  <si>
    <t xml:space="preserve">Доплата к пенсии </t>
  </si>
  <si>
    <t>ЕДВ в случае рождения третьего  ребенка</t>
  </si>
  <si>
    <t>Детские пособия</t>
  </si>
  <si>
    <t>Доплата к пенсии государственных служащих, субъектов РФ и муниципальных служащих</t>
  </si>
  <si>
    <t>99 9 8008</t>
  </si>
  <si>
    <t>Мероприятия в области социального обеспечения населения  (Закупка товаров, работ и услуг для государственных (муниципальных) нужд)</t>
  </si>
  <si>
    <t xml:space="preserve">Мероприятия в области социального обеспечения населения  (Социальное обеспечение и иные выплаты населению) </t>
  </si>
  <si>
    <t>32000</t>
  </si>
  <si>
    <t>18050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</si>
  <si>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</si>
  <si>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бюджетного законодательства (в части бюджетов муниципальных районов)</t>
  </si>
  <si>
    <t>14 1 8400</t>
  </si>
  <si>
    <t xml:space="preserve">                                                                             к  решению Совета Ногайского муниципального района</t>
  </si>
  <si>
    <t xml:space="preserve">                                                                                             на 2014 год" от 18.07.2014 №209</t>
  </si>
  <si>
    <t xml:space="preserve">                           на 2014 год" от 18.07.2014 №209</t>
  </si>
  <si>
    <t xml:space="preserve">                                                                             на 2014 год" от 18.07.2014 №209</t>
  </si>
  <si>
    <t xml:space="preserve">                                     к  решению Совета Ногайского муниципального района</t>
  </si>
  <si>
    <t xml:space="preserve">      на  2014 год "   от 18.07.2014 №209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</si>
</sst>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[$-FC19]d\ mmmm\ yyyy\ &quot;г.&quot;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vertical="top"/>
    </xf>
    <xf numFmtId="0" fontId="27" fillId="0" borderId="0" xfId="0" applyFont="1" applyAlignment="1">
      <alignment horizontal="center" wrapText="1"/>
    </xf>
    <xf numFmtId="0" fontId="23" fillId="4" borderId="10" xfId="0" applyFont="1" applyFill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25" borderId="11" xfId="0" applyFont="1" applyFill="1" applyBorder="1" applyAlignment="1">
      <alignment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right" vertical="center"/>
    </xf>
    <xf numFmtId="0" fontId="32" fillId="25" borderId="11" xfId="0" applyFont="1" applyFill="1" applyBorder="1" applyAlignment="1">
      <alignment horizontal="center" vertical="center" wrapText="1"/>
    </xf>
    <xf numFmtId="49" fontId="32" fillId="25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Border="1" applyAlignment="1">
      <alignment vertical="center"/>
    </xf>
    <xf numFmtId="4" fontId="31" fillId="25" borderId="11" xfId="0" applyNumberFormat="1" applyFont="1" applyFill="1" applyBorder="1" applyAlignment="1">
      <alignment vertical="center"/>
    </xf>
    <xf numFmtId="4" fontId="32" fillId="25" borderId="11" xfId="0" applyNumberFormat="1" applyFont="1" applyFill="1" applyBorder="1" applyAlignment="1">
      <alignment horizontal="right" vertical="center"/>
    </xf>
    <xf numFmtId="4" fontId="32" fillId="0" borderId="11" xfId="0" applyNumberFormat="1" applyFont="1" applyFill="1" applyBorder="1" applyAlignment="1">
      <alignment vertical="center"/>
    </xf>
    <xf numFmtId="4" fontId="32" fillId="25" borderId="11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0" fontId="32" fillId="0" borderId="0" xfId="0" applyFont="1" applyAlignment="1">
      <alignment/>
    </xf>
    <xf numFmtId="49" fontId="31" fillId="0" borderId="0" xfId="0" applyNumberFormat="1" applyFont="1" applyAlignment="1">
      <alignment horizontal="center" vertical="center"/>
    </xf>
    <xf numFmtId="4" fontId="32" fillId="25" borderId="11" xfId="0" applyNumberFormat="1" applyFont="1" applyFill="1" applyBorder="1" applyAlignment="1">
      <alignment horizontal="right" vertical="center" wrapText="1"/>
    </xf>
    <xf numFmtId="0" fontId="31" fillId="25" borderId="11" xfId="0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3" fontId="31" fillId="25" borderId="11" xfId="0" applyNumberFormat="1" applyFont="1" applyFill="1" applyBorder="1" applyAlignment="1">
      <alignment horizontal="right" vertical="center"/>
    </xf>
    <xf numFmtId="3" fontId="31" fillId="25" borderId="11" xfId="0" applyNumberFormat="1" applyFont="1" applyFill="1" applyBorder="1" applyAlignment="1">
      <alignment vertical="center"/>
    </xf>
    <xf numFmtId="0" fontId="32" fillId="25" borderId="11" xfId="0" applyFont="1" applyFill="1" applyBorder="1" applyAlignment="1">
      <alignment/>
    </xf>
    <xf numFmtId="0" fontId="32" fillId="25" borderId="11" xfId="0" applyFont="1" applyFill="1" applyBorder="1" applyAlignment="1">
      <alignment horizontal="center"/>
    </xf>
    <xf numFmtId="0" fontId="31" fillId="25" borderId="11" xfId="0" applyFont="1" applyFill="1" applyBorder="1" applyAlignment="1">
      <alignment vertical="justify" wrapText="1"/>
    </xf>
    <xf numFmtId="49" fontId="31" fillId="25" borderId="11" xfId="0" applyNumberFormat="1" applyFont="1" applyFill="1" applyBorder="1" applyAlignment="1">
      <alignment horizontal="left" vertical="justify" wrapText="1"/>
    </xf>
    <xf numFmtId="0" fontId="32" fillId="25" borderId="0" xfId="0" applyFont="1" applyFill="1" applyAlignment="1">
      <alignment/>
    </xf>
    <xf numFmtId="49" fontId="31" fillId="25" borderId="0" xfId="0" applyNumberFormat="1" applyFont="1" applyFill="1" applyAlignment="1">
      <alignment horizontal="center" vertical="center"/>
    </xf>
    <xf numFmtId="0" fontId="35" fillId="25" borderId="11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0" xfId="0" applyFont="1" applyFill="1" applyAlignment="1">
      <alignment horizontal="center" vertical="center" wrapText="1"/>
    </xf>
    <xf numFmtId="4" fontId="36" fillId="25" borderId="14" xfId="0" applyNumberFormat="1" applyFont="1" applyFill="1" applyBorder="1" applyAlignment="1">
      <alignment horizontal="right" vertical="center" wrapText="1"/>
    </xf>
    <xf numFmtId="0" fontId="35" fillId="25" borderId="0" xfId="0" applyFont="1" applyFill="1" applyAlignment="1">
      <alignment/>
    </xf>
    <xf numFmtId="49" fontId="32" fillId="26" borderId="11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right" vertical="center" wrapText="1"/>
    </xf>
    <xf numFmtId="0" fontId="32" fillId="25" borderId="11" xfId="0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center"/>
    </xf>
    <xf numFmtId="4" fontId="32" fillId="26" borderId="11" xfId="0" applyNumberFormat="1" applyFont="1" applyFill="1" applyBorder="1" applyAlignment="1">
      <alignment horizontal="right" vertical="center" wrapText="1"/>
    </xf>
    <xf numFmtId="0" fontId="32" fillId="26" borderId="11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vertical="center" wrapText="1"/>
    </xf>
    <xf numFmtId="0" fontId="23" fillId="25" borderId="0" xfId="0" applyFont="1" applyFill="1" applyAlignment="1">
      <alignment/>
    </xf>
    <xf numFmtId="0" fontId="36" fillId="25" borderId="11" xfId="0" applyFont="1" applyFill="1" applyBorder="1" applyAlignment="1">
      <alignment/>
    </xf>
    <xf numFmtId="4" fontId="36" fillId="25" borderId="11" xfId="0" applyNumberFormat="1" applyFont="1" applyFill="1" applyBorder="1" applyAlignment="1">
      <alignment vertical="center"/>
    </xf>
    <xf numFmtId="0" fontId="36" fillId="25" borderId="0" xfId="0" applyFont="1" applyFill="1" applyAlignment="1">
      <alignment/>
    </xf>
    <xf numFmtId="166" fontId="36" fillId="25" borderId="15" xfId="0" applyNumberFormat="1" applyFont="1" applyFill="1" applyBorder="1" applyAlignment="1">
      <alignment horizontal="right" vertical="center" wrapText="1"/>
    </xf>
    <xf numFmtId="164" fontId="31" fillId="25" borderId="16" xfId="0" applyNumberFormat="1" applyFont="1" applyFill="1" applyBorder="1" applyAlignment="1">
      <alignment vertical="center"/>
    </xf>
    <xf numFmtId="164" fontId="32" fillId="25" borderId="16" xfId="0" applyNumberFormat="1" applyFont="1" applyFill="1" applyBorder="1" applyAlignment="1">
      <alignment vertical="center"/>
    </xf>
    <xf numFmtId="164" fontId="36" fillId="25" borderId="16" xfId="0" applyNumberFormat="1" applyFont="1" applyFill="1" applyBorder="1" applyAlignment="1">
      <alignment vertical="center"/>
    </xf>
    <xf numFmtId="164" fontId="31" fillId="0" borderId="16" xfId="0" applyNumberFormat="1" applyFont="1" applyBorder="1" applyAlignment="1">
      <alignment vertical="center"/>
    </xf>
    <xf numFmtId="164" fontId="32" fillId="0" borderId="16" xfId="0" applyNumberFormat="1" applyFont="1" applyBorder="1" applyAlignment="1">
      <alignment vertical="center"/>
    </xf>
    <xf numFmtId="4" fontId="32" fillId="26" borderId="11" xfId="0" applyNumberFormat="1" applyFont="1" applyFill="1" applyBorder="1" applyAlignment="1">
      <alignment horizontal="right" vertical="center"/>
    </xf>
    <xf numFmtId="0" fontId="32" fillId="25" borderId="0" xfId="0" applyFont="1" applyFill="1" applyBorder="1" applyAlignment="1">
      <alignment vertical="center" wrapText="1"/>
    </xf>
    <xf numFmtId="0" fontId="32" fillId="27" borderId="10" xfId="0" applyFont="1" applyFill="1" applyBorder="1" applyAlignment="1">
      <alignment horizontal="left" wrapText="1"/>
    </xf>
    <xf numFmtId="4" fontId="31" fillId="28" borderId="11" xfId="0" applyNumberFormat="1" applyFont="1" applyFill="1" applyBorder="1" applyAlignment="1">
      <alignment horizontal="right" vertical="center"/>
    </xf>
    <xf numFmtId="4" fontId="31" fillId="25" borderId="0" xfId="0" applyNumberFormat="1" applyFont="1" applyFill="1" applyBorder="1" applyAlignment="1">
      <alignment horizontal="right" vertical="center"/>
    </xf>
    <xf numFmtId="49" fontId="32" fillId="25" borderId="11" xfId="0" applyNumberFormat="1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wrapText="1"/>
    </xf>
    <xf numFmtId="49" fontId="31" fillId="29" borderId="11" xfId="0" applyNumberFormat="1" applyFont="1" applyFill="1" applyBorder="1" applyAlignment="1">
      <alignment horizontal="center" vertical="center" wrapText="1"/>
    </xf>
    <xf numFmtId="49" fontId="32" fillId="29" borderId="11" xfId="0" applyNumberFormat="1" applyFont="1" applyFill="1" applyBorder="1" applyAlignment="1">
      <alignment horizontal="center" vertical="center" wrapText="1"/>
    </xf>
    <xf numFmtId="4" fontId="32" fillId="29" borderId="11" xfId="0" applyNumberFormat="1" applyFont="1" applyFill="1" applyBorder="1" applyAlignment="1">
      <alignment horizontal="right" vertical="center"/>
    </xf>
    <xf numFmtId="0" fontId="31" fillId="29" borderId="11" xfId="0" applyFont="1" applyFill="1" applyBorder="1" applyAlignment="1">
      <alignment vertical="center" wrapText="1"/>
    </xf>
    <xf numFmtId="4" fontId="31" fillId="29" borderId="11" xfId="0" applyNumberFormat="1" applyFont="1" applyFill="1" applyBorder="1" applyAlignment="1">
      <alignment horizontal="right" vertical="center"/>
    </xf>
    <xf numFmtId="0" fontId="32" fillId="29" borderId="17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8" fillId="3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9" fillId="3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25" borderId="11" xfId="0" applyFont="1" applyFill="1" applyBorder="1" applyAlignment="1">
      <alignment/>
    </xf>
    <xf numFmtId="4" fontId="31" fillId="25" borderId="0" xfId="0" applyNumberFormat="1" applyFont="1" applyFill="1" applyAlignment="1">
      <alignment/>
    </xf>
    <xf numFmtId="3" fontId="31" fillId="25" borderId="0" xfId="0" applyNumberFormat="1" applyFont="1" applyFill="1" applyAlignment="1">
      <alignment/>
    </xf>
    <xf numFmtId="0" fontId="31" fillId="26" borderId="11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vertical="center" wrapText="1"/>
    </xf>
    <xf numFmtId="4" fontId="36" fillId="25" borderId="11" xfId="0" applyNumberFormat="1" applyFont="1" applyFill="1" applyBorder="1" applyAlignment="1">
      <alignment horizontal="right" vertical="center" wrapText="1"/>
    </xf>
    <xf numFmtId="166" fontId="36" fillId="25" borderId="16" xfId="0" applyNumberFormat="1" applyFont="1" applyFill="1" applyBorder="1" applyAlignment="1">
      <alignment horizontal="right" vertical="center" wrapText="1"/>
    </xf>
    <xf numFmtId="0" fontId="31" fillId="25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32" fillId="0" borderId="11" xfId="0" applyNumberFormat="1" applyFont="1" applyFill="1" applyBorder="1" applyAlignment="1">
      <alignment horizontal="right" vertical="center" wrapText="1"/>
    </xf>
    <xf numFmtId="0" fontId="32" fillId="26" borderId="11" xfId="0" applyFont="1" applyFill="1" applyBorder="1" applyAlignment="1">
      <alignment vertical="center" wrapText="1"/>
    </xf>
    <xf numFmtId="0" fontId="35" fillId="25" borderId="11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vertical="center"/>
    </xf>
    <xf numFmtId="0" fontId="35" fillId="25" borderId="11" xfId="0" applyFont="1" applyFill="1" applyBorder="1" applyAlignment="1">
      <alignment vertical="center"/>
    </xf>
    <xf numFmtId="0" fontId="34" fillId="26" borderId="11" xfId="0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/>
    </xf>
    <xf numFmtId="0" fontId="31" fillId="25" borderId="0" xfId="0" applyFont="1" applyFill="1" applyAlignment="1">
      <alignment vertical="center"/>
    </xf>
    <xf numFmtId="3" fontId="31" fillId="25" borderId="0" xfId="0" applyNumberFormat="1" applyFont="1" applyFill="1" applyAlignment="1">
      <alignment horizontal="right"/>
    </xf>
    <xf numFmtId="4" fontId="31" fillId="25" borderId="0" xfId="0" applyNumberFormat="1" applyFont="1" applyFill="1" applyAlignment="1">
      <alignment horizontal="right"/>
    </xf>
    <xf numFmtId="49" fontId="1" fillId="30" borderId="10" xfId="0" applyNumberFormat="1" applyFont="1" applyFill="1" applyBorder="1" applyAlignment="1">
      <alignment horizontal="center" vertical="top" wrapText="1"/>
    </xf>
    <xf numFmtId="164" fontId="23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30" borderId="10" xfId="0" applyNumberFormat="1" applyFont="1" applyFill="1" applyBorder="1" applyAlignment="1">
      <alignment horizontal="right" vertical="top" wrapText="1"/>
    </xf>
    <xf numFmtId="164" fontId="1" fillId="27" borderId="10" xfId="0" applyNumberFormat="1" applyFont="1" applyFill="1" applyBorder="1" applyAlignment="1">
      <alignment horizontal="right" vertical="top" wrapText="1"/>
    </xf>
    <xf numFmtId="164" fontId="23" fillId="31" borderId="10" xfId="0" applyNumberFormat="1" applyFont="1" applyFill="1" applyBorder="1" applyAlignment="1">
      <alignment horizontal="right" vertical="top" wrapText="1"/>
    </xf>
    <xf numFmtId="2" fontId="23" fillId="4" borderId="10" xfId="0" applyNumberFormat="1" applyFont="1" applyFill="1" applyBorder="1" applyAlignment="1">
      <alignment horizontal="righ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top" wrapText="1"/>
    </xf>
    <xf numFmtId="164" fontId="23" fillId="33" borderId="10" xfId="0" applyNumberFormat="1" applyFont="1" applyFill="1" applyBorder="1" applyAlignment="1">
      <alignment horizontal="right" vertical="top" wrapText="1"/>
    </xf>
    <xf numFmtId="49" fontId="31" fillId="34" borderId="11" xfId="0" applyNumberFormat="1" applyFont="1" applyFill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" fontId="31" fillId="35" borderId="11" xfId="0" applyNumberFormat="1" applyFont="1" applyFill="1" applyBorder="1" applyAlignment="1">
      <alignment horizontal="right" vertical="center"/>
    </xf>
    <xf numFmtId="0" fontId="32" fillId="35" borderId="11" xfId="0" applyFont="1" applyFill="1" applyBorder="1" applyAlignment="1">
      <alignment vertical="center" wrapText="1"/>
    </xf>
    <xf numFmtId="49" fontId="32" fillId="35" borderId="11" xfId="0" applyNumberFormat="1" applyFont="1" applyFill="1" applyBorder="1" applyAlignment="1">
      <alignment horizontal="center" vertical="center" wrapText="1"/>
    </xf>
    <xf numFmtId="4" fontId="32" fillId="35" borderId="11" xfId="0" applyNumberFormat="1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35" borderId="11" xfId="0" applyFont="1" applyFill="1" applyBorder="1" applyAlignment="1">
      <alignment vertical="center" wrapText="1"/>
    </xf>
    <xf numFmtId="0" fontId="31" fillId="35" borderId="0" xfId="0" applyFont="1" applyFill="1" applyBorder="1" applyAlignment="1">
      <alignment vertical="center" wrapText="1"/>
    </xf>
    <xf numFmtId="0" fontId="32" fillId="35" borderId="10" xfId="0" applyFont="1" applyFill="1" applyBorder="1" applyAlignment="1">
      <alignment wrapText="1"/>
    </xf>
    <xf numFmtId="4" fontId="32" fillId="35" borderId="11" xfId="0" applyNumberFormat="1" applyFont="1" applyFill="1" applyBorder="1" applyAlignment="1">
      <alignment horizontal="right" vertical="center" wrapText="1"/>
    </xf>
    <xf numFmtId="0" fontId="32" fillId="35" borderId="11" xfId="0" applyFont="1" applyFill="1" applyBorder="1" applyAlignment="1">
      <alignment/>
    </xf>
    <xf numFmtId="4" fontId="32" fillId="35" borderId="11" xfId="0" applyNumberFormat="1" applyFont="1" applyFill="1" applyBorder="1" applyAlignment="1">
      <alignment vertical="center"/>
    </xf>
    <xf numFmtId="164" fontId="32" fillId="35" borderId="16" xfId="0" applyNumberFormat="1" applyFont="1" applyFill="1" applyBorder="1" applyAlignment="1">
      <alignment vertical="center"/>
    </xf>
    <xf numFmtId="0" fontId="32" fillId="35" borderId="0" xfId="0" applyFont="1" applyFill="1" applyAlignment="1">
      <alignment/>
    </xf>
    <xf numFmtId="0" fontId="31" fillId="35" borderId="11" xfId="0" applyFont="1" applyFill="1" applyBorder="1" applyAlignment="1">
      <alignment/>
    </xf>
    <xf numFmtId="4" fontId="31" fillId="35" borderId="11" xfId="0" applyNumberFormat="1" applyFont="1" applyFill="1" applyBorder="1" applyAlignment="1">
      <alignment vertical="center"/>
    </xf>
    <xf numFmtId="164" fontId="31" fillId="35" borderId="16" xfId="0" applyNumberFormat="1" applyFont="1" applyFill="1" applyBorder="1" applyAlignment="1">
      <alignment vertical="center"/>
    </xf>
    <xf numFmtId="0" fontId="31" fillId="35" borderId="0" xfId="0" applyFont="1" applyFill="1" applyAlignment="1">
      <alignment/>
    </xf>
    <xf numFmtId="2" fontId="1" fillId="35" borderId="10" xfId="0" applyNumberFormat="1" applyFont="1" applyFill="1" applyBorder="1" applyAlignment="1">
      <alignment horizontal="right" wrapText="1"/>
    </xf>
    <xf numFmtId="49" fontId="1" fillId="35" borderId="10" xfId="0" applyNumberFormat="1" applyFont="1" applyFill="1" applyBorder="1" applyAlignment="1">
      <alignment/>
    </xf>
    <xf numFmtId="0" fontId="19" fillId="35" borderId="0" xfId="0" applyFont="1" applyFill="1" applyAlignment="1">
      <alignment/>
    </xf>
    <xf numFmtId="49" fontId="1" fillId="35" borderId="18" xfId="0" applyNumberFormat="1" applyFont="1" applyFill="1" applyBorder="1" applyAlignment="1">
      <alignment/>
    </xf>
    <xf numFmtId="0" fontId="26" fillId="35" borderId="11" xfId="0" applyFont="1" applyFill="1" applyBorder="1" applyAlignment="1">
      <alignment horizontal="left" wrapText="1"/>
    </xf>
    <xf numFmtId="2" fontId="1" fillId="35" borderId="19" xfId="0" applyNumberFormat="1" applyFont="1" applyFill="1" applyBorder="1" applyAlignment="1">
      <alignment horizontal="right" wrapText="1"/>
    </xf>
    <xf numFmtId="0" fontId="1" fillId="35" borderId="0" xfId="0" applyFont="1" applyFill="1" applyAlignment="1">
      <alignment horizontal="right"/>
    </xf>
    <xf numFmtId="0" fontId="20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49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left" vertical="center" wrapText="1"/>
    </xf>
    <xf numFmtId="0" fontId="20" fillId="36" borderId="0" xfId="0" applyFont="1" applyFill="1" applyAlignment="1">
      <alignment horizontal="left"/>
    </xf>
    <xf numFmtId="49" fontId="1" fillId="35" borderId="0" xfId="0" applyNumberFormat="1" applyFont="1" applyFill="1" applyAlignment="1">
      <alignment horizontal="left"/>
    </xf>
    <xf numFmtId="49" fontId="19" fillId="35" borderId="0" xfId="0" applyNumberFormat="1" applyFont="1" applyFill="1" applyAlignment="1">
      <alignment horizontal="left"/>
    </xf>
    <xf numFmtId="164" fontId="19" fillId="35" borderId="0" xfId="0" applyNumberFormat="1" applyFont="1" applyFill="1" applyAlignment="1">
      <alignment horizontal="left"/>
    </xf>
    <xf numFmtId="0" fontId="20" fillId="35" borderId="0" xfId="0" applyFont="1" applyFill="1" applyAlignment="1">
      <alignment horizontal="left"/>
    </xf>
    <xf numFmtId="49" fontId="1" fillId="35" borderId="0" xfId="0" applyNumberFormat="1" applyFont="1" applyFill="1" applyAlignment="1">
      <alignment horizontal="right" vertical="center"/>
    </xf>
    <xf numFmtId="164" fontId="1" fillId="35" borderId="0" xfId="0" applyNumberFormat="1" applyFont="1" applyFill="1" applyAlignment="1">
      <alignment horizontal="right" vertical="center"/>
    </xf>
    <xf numFmtId="0" fontId="1" fillId="35" borderId="0" xfId="0" applyFont="1" applyFill="1" applyAlignment="1">
      <alignment horizontal="left" vertical="top"/>
    </xf>
    <xf numFmtId="164" fontId="1" fillId="35" borderId="0" xfId="0" applyNumberFormat="1" applyFont="1" applyFill="1" applyAlignment="1">
      <alignment horizontal="left"/>
    </xf>
    <xf numFmtId="49" fontId="1" fillId="35" borderId="0" xfId="0" applyNumberFormat="1" applyFont="1" applyFill="1" applyAlignment="1">
      <alignment/>
    </xf>
    <xf numFmtId="0" fontId="22" fillId="35" borderId="0" xfId="0" applyFont="1" applyFill="1" applyAlignment="1">
      <alignment horizontal="center"/>
    </xf>
    <xf numFmtId="49" fontId="24" fillId="35" borderId="10" xfId="0" applyNumberFormat="1" applyFont="1" applyFill="1" applyBorder="1" applyAlignment="1">
      <alignment horizontal="center" vertical="center" textRotation="90"/>
    </xf>
    <xf numFmtId="49" fontId="24" fillId="35" borderId="10" xfId="0" applyNumberFormat="1" applyFont="1" applyFill="1" applyBorder="1" applyAlignment="1">
      <alignment horizontal="center" vertical="center" textRotation="90" wrapText="1"/>
    </xf>
    <xf numFmtId="0" fontId="23" fillId="35" borderId="10" xfId="0" applyFont="1" applyFill="1" applyBorder="1" applyAlignment="1">
      <alignment horizontal="left" vertical="center" wrapText="1"/>
    </xf>
    <xf numFmtId="2" fontId="23" fillId="35" borderId="10" xfId="0" applyNumberFormat="1" applyFont="1" applyFill="1" applyBorder="1" applyAlignment="1">
      <alignment horizontal="right" vertical="center" wrapText="1"/>
    </xf>
    <xf numFmtId="0" fontId="25" fillId="35" borderId="10" xfId="0" applyFont="1" applyFill="1" applyBorder="1" applyAlignment="1">
      <alignment horizontal="left" wrapText="1"/>
    </xf>
    <xf numFmtId="2" fontId="23" fillId="35" borderId="10" xfId="0" applyNumberFormat="1" applyFont="1" applyFill="1" applyBorder="1" applyAlignment="1">
      <alignment vertical="center" wrapText="1"/>
    </xf>
    <xf numFmtId="0" fontId="26" fillId="35" borderId="10" xfId="0" applyFont="1" applyFill="1" applyBorder="1" applyAlignment="1">
      <alignment wrapText="1"/>
    </xf>
    <xf numFmtId="2" fontId="1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 wrapText="1"/>
    </xf>
    <xf numFmtId="2" fontId="23" fillId="35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wrapText="1"/>
    </xf>
    <xf numFmtId="2" fontId="1" fillId="36" borderId="10" xfId="0" applyNumberFormat="1" applyFont="1" applyFill="1" applyBorder="1" applyAlignment="1">
      <alignment/>
    </xf>
    <xf numFmtId="0" fontId="19" fillId="36" borderId="0" xfId="0" applyFont="1" applyFill="1" applyAlignment="1">
      <alignment/>
    </xf>
    <xf numFmtId="2" fontId="23" fillId="35" borderId="10" xfId="0" applyNumberFormat="1" applyFont="1" applyFill="1" applyBorder="1" applyAlignment="1">
      <alignment vertical="center"/>
    </xf>
    <xf numFmtId="0" fontId="26" fillId="35" borderId="10" xfId="0" applyFont="1" applyFill="1" applyBorder="1" applyAlignment="1">
      <alignment horizontal="left" wrapText="1"/>
    </xf>
    <xf numFmtId="49" fontId="23" fillId="35" borderId="10" xfId="0" applyNumberFormat="1" applyFont="1" applyFill="1" applyBorder="1" applyAlignment="1">
      <alignment/>
    </xf>
    <xf numFmtId="0" fontId="22" fillId="35" borderId="0" xfId="0" applyFont="1" applyFill="1" applyAlignment="1">
      <alignment/>
    </xf>
    <xf numFmtId="0" fontId="33" fillId="35" borderId="0" xfId="0" applyFont="1" applyFill="1" applyAlignment="1">
      <alignment vertical="center"/>
    </xf>
    <xf numFmtId="0" fontId="23" fillId="35" borderId="10" xfId="0" applyFont="1" applyFill="1" applyBorder="1" applyAlignment="1">
      <alignment/>
    </xf>
    <xf numFmtId="2" fontId="23" fillId="35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26" fillId="35" borderId="20" xfId="0" applyFont="1" applyFill="1" applyBorder="1" applyAlignment="1">
      <alignment horizontal="left" wrapText="1"/>
    </xf>
    <xf numFmtId="0" fontId="26" fillId="35" borderId="21" xfId="0" applyFont="1" applyFill="1" applyBorder="1" applyAlignment="1">
      <alignment horizontal="left" wrapText="1"/>
    </xf>
    <xf numFmtId="0" fontId="20" fillId="35" borderId="0" xfId="0" applyFont="1" applyFill="1" applyAlignment="1">
      <alignment/>
    </xf>
    <xf numFmtId="165" fontId="20" fillId="35" borderId="0" xfId="0" applyNumberFormat="1" applyFont="1" applyFill="1" applyAlignment="1">
      <alignment/>
    </xf>
    <xf numFmtId="0" fontId="26" fillId="35" borderId="0" xfId="0" applyFont="1" applyFill="1" applyAlignment="1">
      <alignment/>
    </xf>
    <xf numFmtId="0" fontId="26" fillId="36" borderId="10" xfId="0" applyFont="1" applyFill="1" applyBorder="1" applyAlignment="1">
      <alignment horizontal="left" wrapText="1"/>
    </xf>
    <xf numFmtId="164" fontId="1" fillId="35" borderId="0" xfId="0" applyNumberFormat="1" applyFont="1" applyFill="1" applyAlignment="1">
      <alignment/>
    </xf>
    <xf numFmtId="165" fontId="19" fillId="35" borderId="0" xfId="0" applyNumberFormat="1" applyFont="1" applyFill="1" applyAlignment="1">
      <alignment/>
    </xf>
    <xf numFmtId="0" fontId="26" fillId="35" borderId="0" xfId="0" applyFont="1" applyFill="1" applyAlignment="1">
      <alignment wrapText="1"/>
    </xf>
    <xf numFmtId="2" fontId="23" fillId="35" borderId="10" xfId="0" applyNumberFormat="1" applyFont="1" applyFill="1" applyBorder="1" applyAlignment="1">
      <alignment wrapText="1"/>
    </xf>
    <xf numFmtId="2" fontId="19" fillId="35" borderId="0" xfId="0" applyNumberFormat="1" applyFont="1" applyFill="1" applyAlignment="1">
      <alignment/>
    </xf>
    <xf numFmtId="49" fontId="19" fillId="35" borderId="0" xfId="0" applyNumberFormat="1" applyFont="1" applyFill="1" applyAlignment="1">
      <alignment/>
    </xf>
    <xf numFmtId="0" fontId="1" fillId="36" borderId="0" xfId="0" applyFont="1" applyFill="1" applyAlignment="1">
      <alignment horizontal="right"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 vertical="center"/>
    </xf>
    <xf numFmtId="0" fontId="19" fillId="35" borderId="0" xfId="0" applyFont="1" applyFill="1" applyAlignment="1">
      <alignment vertical="center"/>
    </xf>
    <xf numFmtId="0" fontId="26" fillId="35" borderId="22" xfId="0" applyFont="1" applyFill="1" applyBorder="1" applyAlignment="1">
      <alignment wrapText="1"/>
    </xf>
    <xf numFmtId="165" fontId="1" fillId="35" borderId="0" xfId="0" applyNumberFormat="1" applyFont="1" applyFill="1" applyBorder="1" applyAlignment="1">
      <alignment horizontal="right" wrapText="1"/>
    </xf>
    <xf numFmtId="4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26" fillId="35" borderId="10" xfId="0" applyFont="1" applyFill="1" applyBorder="1" applyAlignment="1">
      <alignment horizontal="left" vertical="top" wrapText="1"/>
    </xf>
    <xf numFmtId="49" fontId="1" fillId="35" borderId="20" xfId="0" applyNumberFormat="1" applyFont="1" applyFill="1" applyBorder="1" applyAlignment="1">
      <alignment/>
    </xf>
    <xf numFmtId="0" fontId="26" fillId="35" borderId="20" xfId="0" applyFont="1" applyFill="1" applyBorder="1" applyAlignment="1">
      <alignment wrapText="1"/>
    </xf>
    <xf numFmtId="49" fontId="23" fillId="35" borderId="17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0" fontId="26" fillId="35" borderId="11" xfId="0" applyFont="1" applyFill="1" applyBorder="1" applyAlignment="1">
      <alignment wrapText="1"/>
    </xf>
    <xf numFmtId="0" fontId="31" fillId="34" borderId="11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horizontal="center" wrapText="1"/>
    </xf>
    <xf numFmtId="49" fontId="22" fillId="35" borderId="18" xfId="0" applyNumberFormat="1" applyFont="1" applyFill="1" applyBorder="1" applyAlignment="1">
      <alignment horizontal="center" vertical="center"/>
    </xf>
    <xf numFmtId="49" fontId="22" fillId="35" borderId="23" xfId="0" applyNumberFormat="1" applyFont="1" applyFill="1" applyBorder="1" applyAlignment="1">
      <alignment horizontal="center" vertical="center"/>
    </xf>
    <xf numFmtId="49" fontId="22" fillId="35" borderId="19" xfId="0" applyNumberFormat="1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/>
    </xf>
    <xf numFmtId="49" fontId="23" fillId="35" borderId="24" xfId="0" applyNumberFormat="1" applyFont="1" applyFill="1" applyBorder="1" applyAlignment="1">
      <alignment horizontal="center"/>
    </xf>
    <xf numFmtId="49" fontId="23" fillId="35" borderId="25" xfId="0" applyNumberFormat="1" applyFont="1" applyFill="1" applyBorder="1" applyAlignment="1">
      <alignment horizontal="center"/>
    </xf>
    <xf numFmtId="49" fontId="23" fillId="35" borderId="26" xfId="0" applyNumberFormat="1" applyFont="1" applyFill="1" applyBorder="1" applyAlignment="1">
      <alignment horizontal="center"/>
    </xf>
    <xf numFmtId="49" fontId="22" fillId="35" borderId="18" xfId="0" applyNumberFormat="1" applyFont="1" applyFill="1" applyBorder="1" applyAlignment="1">
      <alignment horizontal="center" vertical="center" wrapText="1"/>
    </xf>
    <xf numFmtId="49" fontId="22" fillId="35" borderId="23" xfId="0" applyNumberFormat="1" applyFont="1" applyFill="1" applyBorder="1" applyAlignment="1">
      <alignment horizontal="center" vertical="center" wrapText="1"/>
    </xf>
    <xf numFmtId="49" fontId="22" fillId="35" borderId="19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>
      <alignment vertical="center" textRotation="90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20" fillId="36" borderId="0" xfId="0" applyFont="1" applyFill="1" applyAlignment="1">
      <alignment horizontal="right"/>
    </xf>
    <xf numFmtId="0" fontId="20" fillId="35" borderId="0" xfId="0" applyFont="1" applyFill="1" applyAlignment="1">
      <alignment horizontal="right"/>
    </xf>
    <xf numFmtId="0" fontId="20" fillId="27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4;&#1077;&#1090;&#1083;&#1072;&#1085;&#1072;\&#1056;&#1072;&#1073;&#1086;&#1095;&#1080;&#1081;%20&#1089;&#1090;&#1086;&#1083;\&#1059;&#1090;&#1086;&#1095;&#1085;&#1077;&#1085;&#1080;&#1077;%20&#1073;&#1102;&#1076;&#1078;&#1077;&#1090;&#1072;%20&#1085;&#1072;%202014&#1075;\&#1089;&#1077;&#1089;&#1089;&#1080;&#1103;%2020.06.14%20&#1082;%20&#1086;&#1090;&#1087;&#1088;\&#1055;&#1088;&#1080;&#1083;&#1086;&#1078;&#1077;&#1085;&#1080;&#1103;%20&#1082;%20&#1073;&#1102;&#1076;&#1078;&#1077;&#1090;&#1091;%20&#1085;&#1072;%20201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2"/>
    </sheetNames>
    <sheetDataSet>
      <sheetData sheetId="1">
        <row r="9">
          <cell r="H9">
            <v>540988</v>
          </cell>
        </row>
        <row r="19">
          <cell r="H19">
            <v>629583</v>
          </cell>
        </row>
        <row r="22">
          <cell r="H22">
            <v>9746630</v>
          </cell>
        </row>
        <row r="32">
          <cell r="H32">
            <v>500000</v>
          </cell>
        </row>
        <row r="34">
          <cell r="H34">
            <v>200000</v>
          </cell>
        </row>
        <row r="37">
          <cell r="H37">
            <v>895587</v>
          </cell>
        </row>
        <row r="39">
          <cell r="H39">
            <v>711041</v>
          </cell>
        </row>
        <row r="41">
          <cell r="H41">
            <v>301030</v>
          </cell>
        </row>
        <row r="43">
          <cell r="H43">
            <v>323500</v>
          </cell>
        </row>
        <row r="48">
          <cell r="H48">
            <v>274200</v>
          </cell>
        </row>
        <row r="54">
          <cell r="H54">
            <v>564340</v>
          </cell>
        </row>
        <row r="58">
          <cell r="H58">
            <v>238200</v>
          </cell>
        </row>
        <row r="60">
          <cell r="H60">
            <v>20000</v>
          </cell>
        </row>
        <row r="62">
          <cell r="H62">
            <v>2472652</v>
          </cell>
        </row>
        <row r="69">
          <cell r="H69">
            <v>10000</v>
          </cell>
        </row>
        <row r="72">
          <cell r="H72">
            <v>1258920</v>
          </cell>
        </row>
        <row r="78">
          <cell r="H78">
            <v>844708</v>
          </cell>
        </row>
        <row r="88">
          <cell r="H88">
            <v>1796100</v>
          </cell>
        </row>
        <row r="93">
          <cell r="H93">
            <v>140000</v>
          </cell>
        </row>
        <row r="97">
          <cell r="H97">
            <v>2199903</v>
          </cell>
        </row>
        <row r="104">
          <cell r="H104">
            <v>12516470</v>
          </cell>
        </row>
        <row r="109">
          <cell r="H109">
            <v>2170683</v>
          </cell>
        </row>
        <row r="126">
          <cell r="H126">
            <v>110000</v>
          </cell>
        </row>
        <row r="128">
          <cell r="H128">
            <v>40739456</v>
          </cell>
        </row>
        <row r="199">
          <cell r="H199">
            <v>1033700</v>
          </cell>
        </row>
        <row r="202">
          <cell r="H202">
            <v>980600</v>
          </cell>
        </row>
        <row r="204">
          <cell r="H204">
            <v>3599600</v>
          </cell>
        </row>
        <row r="207">
          <cell r="H207">
            <v>3641155</v>
          </cell>
        </row>
        <row r="237">
          <cell r="H237">
            <v>301033</v>
          </cell>
        </row>
        <row r="242">
          <cell r="H242">
            <v>356698</v>
          </cell>
        </row>
        <row r="263">
          <cell r="H263">
            <v>288960</v>
          </cell>
        </row>
        <row r="265">
          <cell r="H265">
            <v>685500</v>
          </cell>
        </row>
        <row r="269">
          <cell r="H269">
            <v>52500</v>
          </cell>
        </row>
        <row r="288">
          <cell r="H288">
            <v>526350</v>
          </cell>
        </row>
        <row r="290">
          <cell r="H290">
            <v>240700</v>
          </cell>
        </row>
        <row r="292">
          <cell r="H292">
            <v>94500</v>
          </cell>
        </row>
        <row r="313">
          <cell r="H313">
            <v>20300</v>
          </cell>
        </row>
        <row r="327">
          <cell r="H327">
            <v>101500</v>
          </cell>
        </row>
        <row r="348">
          <cell r="H348">
            <v>163350</v>
          </cell>
        </row>
        <row r="350">
          <cell r="H350">
            <v>240900</v>
          </cell>
        </row>
        <row r="352">
          <cell r="H352">
            <v>52500</v>
          </cell>
        </row>
        <row r="374">
          <cell r="H374">
            <v>323675</v>
          </cell>
        </row>
        <row r="376">
          <cell r="H376">
            <v>1002200</v>
          </cell>
        </row>
        <row r="378">
          <cell r="H378">
            <v>71400</v>
          </cell>
        </row>
        <row r="402">
          <cell r="H402">
            <v>700165</v>
          </cell>
        </row>
        <row r="404">
          <cell r="H404">
            <v>1933100</v>
          </cell>
        </row>
        <row r="406">
          <cell r="H406">
            <v>115500</v>
          </cell>
        </row>
        <row r="420">
          <cell r="H420">
            <v>48000</v>
          </cell>
        </row>
        <row r="434">
          <cell r="H434">
            <v>103000</v>
          </cell>
        </row>
        <row r="448">
          <cell r="H448">
            <v>83100</v>
          </cell>
        </row>
        <row r="462">
          <cell r="H462">
            <v>257300</v>
          </cell>
        </row>
        <row r="476">
          <cell r="H476">
            <v>232500</v>
          </cell>
        </row>
        <row r="490">
          <cell r="H490">
            <v>162600</v>
          </cell>
        </row>
        <row r="504">
          <cell r="H504">
            <v>183600</v>
          </cell>
        </row>
        <row r="533">
          <cell r="H533">
            <v>675462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view="pageBreakPreview" zoomScaleSheetLayoutView="100" zoomScalePageLayoutView="0" workbookViewId="0" topLeftCell="A28">
      <selection activeCell="H3" sqref="H3"/>
    </sheetView>
  </sheetViews>
  <sheetFormatPr defaultColWidth="9.00390625" defaultRowHeight="12.75"/>
  <cols>
    <col min="1" max="1" width="2.25390625" style="187" customWidth="1"/>
    <col min="2" max="2" width="3.25390625" style="187" customWidth="1"/>
    <col min="3" max="3" width="6.25390625" style="187" customWidth="1"/>
    <col min="4" max="4" width="3.25390625" style="187" customWidth="1"/>
    <col min="5" max="5" width="4.875" style="187" customWidth="1"/>
    <col min="6" max="6" width="4.375" style="187" customWidth="1"/>
    <col min="7" max="7" width="56.625" style="166" customWidth="1"/>
    <col min="8" max="8" width="19.375" style="166" customWidth="1"/>
    <col min="9" max="9" width="15.625" style="166" hidden="1" customWidth="1"/>
    <col min="10" max="10" width="19.75390625" style="166" hidden="1" customWidth="1"/>
    <col min="11" max="16384" width="9.125" style="166" customWidth="1"/>
  </cols>
  <sheetData>
    <row r="1" spans="1:8" ht="15">
      <c r="A1" s="178" t="s">
        <v>619</v>
      </c>
      <c r="B1" s="179"/>
      <c r="C1" s="270" t="s">
        <v>620</v>
      </c>
      <c r="D1" s="270"/>
      <c r="E1" s="270"/>
      <c r="F1" s="270"/>
      <c r="G1" s="270"/>
      <c r="H1" s="270"/>
    </row>
    <row r="2" spans="1:8" ht="15">
      <c r="A2" s="182" t="s">
        <v>417</v>
      </c>
      <c r="B2" s="179"/>
      <c r="C2" s="271" t="s">
        <v>635</v>
      </c>
      <c r="D2" s="271"/>
      <c r="E2" s="271"/>
      <c r="F2" s="271"/>
      <c r="G2" s="271"/>
      <c r="H2" s="271"/>
    </row>
    <row r="3" spans="1:8" ht="15">
      <c r="A3" s="182" t="s">
        <v>401</v>
      </c>
      <c r="B3" s="179"/>
      <c r="C3" s="180"/>
      <c r="D3" s="181"/>
      <c r="E3" s="182" t="s">
        <v>621</v>
      </c>
      <c r="F3" s="179"/>
      <c r="G3" s="183"/>
      <c r="H3" s="184"/>
    </row>
    <row r="4" spans="1:8" ht="15">
      <c r="A4" s="182" t="s">
        <v>553</v>
      </c>
      <c r="B4" s="179"/>
      <c r="C4" s="271" t="s">
        <v>636</v>
      </c>
      <c r="D4" s="271"/>
      <c r="E4" s="271"/>
      <c r="F4" s="271"/>
      <c r="G4" s="271"/>
      <c r="H4" s="271"/>
    </row>
    <row r="5" spans="1:8" ht="15">
      <c r="A5" s="185"/>
      <c r="B5" s="179"/>
      <c r="C5" s="179"/>
      <c r="D5" s="186"/>
      <c r="E5" s="185"/>
      <c r="F5" s="179"/>
      <c r="G5" s="179"/>
      <c r="H5" s="186"/>
    </row>
    <row r="6" spans="1:8" ht="15.75" customHeight="1">
      <c r="A6" s="238" t="s">
        <v>179</v>
      </c>
      <c r="B6" s="238"/>
      <c r="C6" s="238"/>
      <c r="D6" s="238"/>
      <c r="E6" s="238"/>
      <c r="F6" s="238"/>
      <c r="G6" s="238"/>
      <c r="H6" s="238"/>
    </row>
    <row r="7" spans="1:8" ht="15.75" customHeight="1">
      <c r="A7" s="238" t="s">
        <v>482</v>
      </c>
      <c r="B7" s="238"/>
      <c r="C7" s="238"/>
      <c r="D7" s="238"/>
      <c r="E7" s="238"/>
      <c r="F7" s="238"/>
      <c r="G7" s="238"/>
      <c r="H7" s="238"/>
    </row>
    <row r="8" spans="7:8" ht="15" customHeight="1">
      <c r="G8" s="188"/>
      <c r="H8" s="170" t="s">
        <v>347</v>
      </c>
    </row>
    <row r="9" spans="1:8" ht="26.25" customHeight="1">
      <c r="A9" s="239" t="s">
        <v>180</v>
      </c>
      <c r="B9" s="239"/>
      <c r="C9" s="239"/>
      <c r="D9" s="239"/>
      <c r="E9" s="239"/>
      <c r="F9" s="239"/>
      <c r="G9" s="240" t="s">
        <v>181</v>
      </c>
      <c r="H9" s="240" t="s">
        <v>182</v>
      </c>
    </row>
    <row r="10" spans="1:8" ht="18.75" customHeight="1">
      <c r="A10" s="241" t="s">
        <v>183</v>
      </c>
      <c r="B10" s="241"/>
      <c r="C10" s="241"/>
      <c r="D10" s="241"/>
      <c r="E10" s="242" t="s">
        <v>184</v>
      </c>
      <c r="F10" s="242" t="s">
        <v>185</v>
      </c>
      <c r="G10" s="240"/>
      <c r="H10" s="240"/>
    </row>
    <row r="11" spans="1:8" ht="40.5" customHeight="1">
      <c r="A11" s="189" t="s">
        <v>186</v>
      </c>
      <c r="B11" s="189" t="s">
        <v>187</v>
      </c>
      <c r="C11" s="190" t="s">
        <v>188</v>
      </c>
      <c r="D11" s="189" t="s">
        <v>189</v>
      </c>
      <c r="E11" s="242"/>
      <c r="F11" s="242"/>
      <c r="G11" s="240"/>
      <c r="H11" s="240"/>
    </row>
    <row r="12" spans="1:8" ht="19.5" customHeight="1">
      <c r="A12" s="165" t="s">
        <v>190</v>
      </c>
      <c r="B12" s="165" t="s">
        <v>191</v>
      </c>
      <c r="C12" s="165" t="s">
        <v>192</v>
      </c>
      <c r="D12" s="165" t="s">
        <v>191</v>
      </c>
      <c r="E12" s="165" t="s">
        <v>193</v>
      </c>
      <c r="F12" s="165" t="s">
        <v>194</v>
      </c>
      <c r="G12" s="191" t="s">
        <v>195</v>
      </c>
      <c r="H12" s="192">
        <f>H13+H15+H18+H20+H23+H25+H29+H34+H31+H32+H33</f>
        <v>24905900</v>
      </c>
    </row>
    <row r="13" spans="1:8" ht="19.5" customHeight="1">
      <c r="A13" s="165" t="s">
        <v>190</v>
      </c>
      <c r="B13" s="165" t="s">
        <v>196</v>
      </c>
      <c r="C13" s="165" t="s">
        <v>192</v>
      </c>
      <c r="D13" s="165" t="s">
        <v>191</v>
      </c>
      <c r="E13" s="165" t="s">
        <v>193</v>
      </c>
      <c r="F13" s="165" t="s">
        <v>197</v>
      </c>
      <c r="G13" s="193" t="s">
        <v>198</v>
      </c>
      <c r="H13" s="194">
        <f>H14</f>
        <v>7460000</v>
      </c>
    </row>
    <row r="14" spans="1:8" ht="19.5" customHeight="1">
      <c r="A14" s="165" t="s">
        <v>190</v>
      </c>
      <c r="B14" s="165" t="s">
        <v>196</v>
      </c>
      <c r="C14" s="165" t="s">
        <v>199</v>
      </c>
      <c r="D14" s="165" t="s">
        <v>196</v>
      </c>
      <c r="E14" s="165" t="s">
        <v>193</v>
      </c>
      <c r="F14" s="165" t="s">
        <v>197</v>
      </c>
      <c r="G14" s="195" t="s">
        <v>200</v>
      </c>
      <c r="H14" s="196">
        <v>7460000</v>
      </c>
    </row>
    <row r="15" spans="1:8" ht="19.5" customHeight="1">
      <c r="A15" s="165" t="s">
        <v>190</v>
      </c>
      <c r="B15" s="165" t="s">
        <v>201</v>
      </c>
      <c r="C15" s="165" t="s">
        <v>192</v>
      </c>
      <c r="D15" s="165" t="s">
        <v>191</v>
      </c>
      <c r="E15" s="165" t="s">
        <v>193</v>
      </c>
      <c r="F15" s="165" t="s">
        <v>194</v>
      </c>
      <c r="G15" s="197" t="s">
        <v>202</v>
      </c>
      <c r="H15" s="198">
        <f>H16+H17</f>
        <v>1471000</v>
      </c>
    </row>
    <row r="16" spans="1:8" ht="19.5" customHeight="1">
      <c r="A16" s="165" t="s">
        <v>190</v>
      </c>
      <c r="B16" s="165" t="s">
        <v>201</v>
      </c>
      <c r="C16" s="165" t="s">
        <v>199</v>
      </c>
      <c r="D16" s="199" t="s">
        <v>203</v>
      </c>
      <c r="E16" s="165" t="s">
        <v>193</v>
      </c>
      <c r="F16" s="165" t="s">
        <v>197</v>
      </c>
      <c r="G16" s="195" t="s">
        <v>204</v>
      </c>
      <c r="H16" s="196">
        <v>1065000</v>
      </c>
    </row>
    <row r="17" spans="1:8" ht="19.5" customHeight="1">
      <c r="A17" s="165" t="s">
        <v>190</v>
      </c>
      <c r="B17" s="165" t="s">
        <v>201</v>
      </c>
      <c r="C17" s="165" t="s">
        <v>205</v>
      </c>
      <c r="D17" s="165" t="s">
        <v>196</v>
      </c>
      <c r="E17" s="165" t="s">
        <v>193</v>
      </c>
      <c r="F17" s="165" t="s">
        <v>197</v>
      </c>
      <c r="G17" s="195" t="s">
        <v>206</v>
      </c>
      <c r="H17" s="196">
        <v>406000</v>
      </c>
    </row>
    <row r="18" spans="1:8" ht="19.5" customHeight="1">
      <c r="A18" s="165" t="s">
        <v>190</v>
      </c>
      <c r="B18" s="165" t="s">
        <v>207</v>
      </c>
      <c r="C18" s="165" t="s">
        <v>192</v>
      </c>
      <c r="D18" s="165" t="s">
        <v>191</v>
      </c>
      <c r="E18" s="165" t="s">
        <v>193</v>
      </c>
      <c r="F18" s="165" t="s">
        <v>194</v>
      </c>
      <c r="G18" s="197" t="s">
        <v>208</v>
      </c>
      <c r="H18" s="198">
        <f>H19</f>
        <v>12204200</v>
      </c>
    </row>
    <row r="19" spans="1:8" ht="19.5" customHeight="1">
      <c r="A19" s="165" t="s">
        <v>190</v>
      </c>
      <c r="B19" s="165" t="s">
        <v>207</v>
      </c>
      <c r="C19" s="165" t="s">
        <v>199</v>
      </c>
      <c r="D19" s="165" t="s">
        <v>203</v>
      </c>
      <c r="E19" s="165" t="s">
        <v>193</v>
      </c>
      <c r="F19" s="165" t="s">
        <v>197</v>
      </c>
      <c r="G19" s="195" t="s">
        <v>209</v>
      </c>
      <c r="H19" s="196">
        <v>12204200</v>
      </c>
    </row>
    <row r="20" spans="1:8" ht="19.5" customHeight="1">
      <c r="A20" s="165" t="s">
        <v>190</v>
      </c>
      <c r="B20" s="165" t="s">
        <v>210</v>
      </c>
      <c r="C20" s="165" t="s">
        <v>192</v>
      </c>
      <c r="D20" s="165" t="s">
        <v>191</v>
      </c>
      <c r="E20" s="165" t="s">
        <v>193</v>
      </c>
      <c r="F20" s="165" t="s">
        <v>194</v>
      </c>
      <c r="G20" s="197" t="s">
        <v>211</v>
      </c>
      <c r="H20" s="198">
        <f>H21</f>
        <v>140600</v>
      </c>
    </row>
    <row r="21" spans="1:8" ht="30.75" customHeight="1">
      <c r="A21" s="165" t="s">
        <v>190</v>
      </c>
      <c r="B21" s="165" t="s">
        <v>210</v>
      </c>
      <c r="C21" s="165" t="s">
        <v>205</v>
      </c>
      <c r="D21" s="165" t="s">
        <v>196</v>
      </c>
      <c r="E21" s="165" t="s">
        <v>193</v>
      </c>
      <c r="F21" s="165" t="s">
        <v>194</v>
      </c>
      <c r="G21" s="197" t="s">
        <v>212</v>
      </c>
      <c r="H21" s="198">
        <f>H22</f>
        <v>140600</v>
      </c>
    </row>
    <row r="22" spans="1:8" ht="33" customHeight="1">
      <c r="A22" s="165" t="s">
        <v>190</v>
      </c>
      <c r="B22" s="165" t="s">
        <v>210</v>
      </c>
      <c r="C22" s="165" t="s">
        <v>213</v>
      </c>
      <c r="D22" s="165" t="s">
        <v>196</v>
      </c>
      <c r="E22" s="165" t="s">
        <v>193</v>
      </c>
      <c r="F22" s="165" t="s">
        <v>197</v>
      </c>
      <c r="G22" s="195" t="s">
        <v>214</v>
      </c>
      <c r="H22" s="198">
        <v>140600</v>
      </c>
    </row>
    <row r="23" spans="1:8" ht="26.25" customHeight="1">
      <c r="A23" s="165" t="s">
        <v>190</v>
      </c>
      <c r="B23" s="165" t="s">
        <v>215</v>
      </c>
      <c r="C23" s="165" t="s">
        <v>192</v>
      </c>
      <c r="D23" s="165" t="s">
        <v>191</v>
      </c>
      <c r="E23" s="165" t="s">
        <v>193</v>
      </c>
      <c r="F23" s="165" t="s">
        <v>194</v>
      </c>
      <c r="G23" s="197" t="s">
        <v>216</v>
      </c>
      <c r="H23" s="198">
        <f>H24</f>
        <v>0</v>
      </c>
    </row>
    <row r="24" spans="1:8" s="202" customFormat="1" ht="23.25" customHeight="1">
      <c r="A24" s="199" t="s">
        <v>190</v>
      </c>
      <c r="B24" s="199" t="s">
        <v>215</v>
      </c>
      <c r="C24" s="199" t="s">
        <v>217</v>
      </c>
      <c r="D24" s="199" t="s">
        <v>201</v>
      </c>
      <c r="E24" s="199" t="s">
        <v>193</v>
      </c>
      <c r="F24" s="199" t="s">
        <v>197</v>
      </c>
      <c r="G24" s="200" t="s">
        <v>218</v>
      </c>
      <c r="H24" s="201"/>
    </row>
    <row r="25" spans="1:8" ht="28.5" customHeight="1">
      <c r="A25" s="165" t="s">
        <v>190</v>
      </c>
      <c r="B25" s="165" t="s">
        <v>219</v>
      </c>
      <c r="C25" s="165" t="s">
        <v>192</v>
      </c>
      <c r="D25" s="165" t="s">
        <v>191</v>
      </c>
      <c r="E25" s="165" t="s">
        <v>193</v>
      </c>
      <c r="F25" s="165" t="s">
        <v>194</v>
      </c>
      <c r="G25" s="197" t="s">
        <v>220</v>
      </c>
      <c r="H25" s="203">
        <f>H26</f>
        <v>738350</v>
      </c>
    </row>
    <row r="26" spans="1:8" ht="59.25" customHeight="1">
      <c r="A26" s="165" t="s">
        <v>190</v>
      </c>
      <c r="B26" s="165" t="s">
        <v>219</v>
      </c>
      <c r="C26" s="165" t="s">
        <v>221</v>
      </c>
      <c r="D26" s="165" t="s">
        <v>191</v>
      </c>
      <c r="E26" s="165" t="s">
        <v>193</v>
      </c>
      <c r="F26" s="165" t="s">
        <v>194</v>
      </c>
      <c r="G26" s="197" t="s">
        <v>222</v>
      </c>
      <c r="H26" s="203">
        <f>H27+H28</f>
        <v>738350</v>
      </c>
    </row>
    <row r="27" spans="1:8" ht="49.5" customHeight="1">
      <c r="A27" s="165" t="s">
        <v>190</v>
      </c>
      <c r="B27" s="165" t="s">
        <v>219</v>
      </c>
      <c r="C27" s="165" t="s">
        <v>294</v>
      </c>
      <c r="D27" s="165" t="s">
        <v>223</v>
      </c>
      <c r="E27" s="165" t="s">
        <v>193</v>
      </c>
      <c r="F27" s="165" t="s">
        <v>224</v>
      </c>
      <c r="G27" s="195" t="s">
        <v>225</v>
      </c>
      <c r="H27" s="196">
        <v>738350</v>
      </c>
    </row>
    <row r="28" spans="1:8" ht="34.5" customHeight="1">
      <c r="A28" s="165" t="s">
        <v>190</v>
      </c>
      <c r="B28" s="165" t="s">
        <v>219</v>
      </c>
      <c r="C28" s="165" t="s">
        <v>226</v>
      </c>
      <c r="D28" s="165" t="s">
        <v>201</v>
      </c>
      <c r="E28" s="165" t="s">
        <v>193</v>
      </c>
      <c r="F28" s="165" t="s">
        <v>224</v>
      </c>
      <c r="G28" s="204" t="s">
        <v>227</v>
      </c>
      <c r="H28" s="196"/>
    </row>
    <row r="29" spans="1:8" ht="19.5" customHeight="1">
      <c r="A29" s="165" t="s">
        <v>190</v>
      </c>
      <c r="B29" s="165" t="s">
        <v>228</v>
      </c>
      <c r="C29" s="165" t="s">
        <v>192</v>
      </c>
      <c r="D29" s="165" t="s">
        <v>191</v>
      </c>
      <c r="E29" s="165" t="s">
        <v>193</v>
      </c>
      <c r="F29" s="165" t="s">
        <v>194</v>
      </c>
      <c r="G29" s="197" t="s">
        <v>229</v>
      </c>
      <c r="H29" s="203">
        <f>H30</f>
        <v>172900</v>
      </c>
    </row>
    <row r="30" spans="1:8" ht="19.5" customHeight="1">
      <c r="A30" s="165" t="s">
        <v>190</v>
      </c>
      <c r="B30" s="165" t="s">
        <v>228</v>
      </c>
      <c r="C30" s="165" t="s">
        <v>230</v>
      </c>
      <c r="D30" s="165" t="s">
        <v>196</v>
      </c>
      <c r="E30" s="165" t="s">
        <v>193</v>
      </c>
      <c r="F30" s="165" t="s">
        <v>224</v>
      </c>
      <c r="G30" s="195" t="s">
        <v>231</v>
      </c>
      <c r="H30" s="196">
        <v>172900</v>
      </c>
    </row>
    <row r="31" spans="1:8" s="206" customFormat="1" ht="27" customHeight="1">
      <c r="A31" s="205" t="s">
        <v>190</v>
      </c>
      <c r="B31" s="205" t="s">
        <v>251</v>
      </c>
      <c r="C31" s="205" t="s">
        <v>289</v>
      </c>
      <c r="D31" s="205" t="s">
        <v>201</v>
      </c>
      <c r="E31" s="205" t="s">
        <v>193</v>
      </c>
      <c r="F31" s="205" t="s">
        <v>252</v>
      </c>
      <c r="G31" s="197" t="s">
        <v>290</v>
      </c>
      <c r="H31" s="198">
        <v>2245550</v>
      </c>
    </row>
    <row r="32" spans="1:8" s="206" customFormat="1" ht="27" customHeight="1">
      <c r="A32" s="205" t="s">
        <v>190</v>
      </c>
      <c r="B32" s="205" t="s">
        <v>251</v>
      </c>
      <c r="C32" s="205" t="s">
        <v>341</v>
      </c>
      <c r="D32" s="205" t="s">
        <v>201</v>
      </c>
      <c r="E32" s="205" t="s">
        <v>193</v>
      </c>
      <c r="F32" s="205" t="s">
        <v>252</v>
      </c>
      <c r="G32" s="197" t="s">
        <v>342</v>
      </c>
      <c r="H32" s="198"/>
    </row>
    <row r="33" spans="1:8" s="206" customFormat="1" ht="27" customHeight="1">
      <c r="A33" s="205" t="s">
        <v>190</v>
      </c>
      <c r="B33" s="205" t="s">
        <v>253</v>
      </c>
      <c r="C33" s="205" t="s">
        <v>4</v>
      </c>
      <c r="D33" s="205" t="s">
        <v>223</v>
      </c>
      <c r="E33" s="205" t="s">
        <v>193</v>
      </c>
      <c r="F33" s="205" t="s">
        <v>485</v>
      </c>
      <c r="G33" s="207" t="s">
        <v>5</v>
      </c>
      <c r="H33" s="198">
        <v>124800</v>
      </c>
    </row>
    <row r="34" spans="1:8" ht="19.5" customHeight="1">
      <c r="A34" s="165" t="s">
        <v>190</v>
      </c>
      <c r="B34" s="165" t="s">
        <v>232</v>
      </c>
      <c r="C34" s="165" t="s">
        <v>192</v>
      </c>
      <c r="D34" s="165" t="s">
        <v>191</v>
      </c>
      <c r="E34" s="165" t="s">
        <v>193</v>
      </c>
      <c r="F34" s="165" t="s">
        <v>194</v>
      </c>
      <c r="G34" s="197" t="s">
        <v>233</v>
      </c>
      <c r="H34" s="198">
        <f>H36+H38+H35</f>
        <v>348500</v>
      </c>
    </row>
    <row r="35" spans="1:8" ht="28.5" customHeight="1">
      <c r="A35" s="165" t="s">
        <v>190</v>
      </c>
      <c r="B35" s="165" t="s">
        <v>232</v>
      </c>
      <c r="C35" s="165" t="s">
        <v>234</v>
      </c>
      <c r="D35" s="165" t="s">
        <v>196</v>
      </c>
      <c r="E35" s="165" t="s">
        <v>193</v>
      </c>
      <c r="F35" s="165" t="s">
        <v>235</v>
      </c>
      <c r="G35" s="204" t="s">
        <v>236</v>
      </c>
      <c r="H35" s="196">
        <v>500</v>
      </c>
    </row>
    <row r="36" spans="1:8" ht="28.5" customHeight="1">
      <c r="A36" s="165" t="s">
        <v>190</v>
      </c>
      <c r="B36" s="165" t="s">
        <v>232</v>
      </c>
      <c r="C36" s="165" t="s">
        <v>205</v>
      </c>
      <c r="D36" s="165" t="s">
        <v>191</v>
      </c>
      <c r="E36" s="165" t="s">
        <v>193</v>
      </c>
      <c r="F36" s="165" t="s">
        <v>235</v>
      </c>
      <c r="G36" s="197" t="s">
        <v>237</v>
      </c>
      <c r="H36" s="198">
        <f>H37</f>
        <v>13000</v>
      </c>
    </row>
    <row r="37" spans="1:8" ht="53.25" customHeight="1">
      <c r="A37" s="165" t="s">
        <v>190</v>
      </c>
      <c r="B37" s="165" t="s">
        <v>232</v>
      </c>
      <c r="C37" s="165" t="s">
        <v>213</v>
      </c>
      <c r="D37" s="165" t="s">
        <v>196</v>
      </c>
      <c r="E37" s="165" t="s">
        <v>193</v>
      </c>
      <c r="F37" s="165" t="s">
        <v>235</v>
      </c>
      <c r="G37" s="195" t="s">
        <v>238</v>
      </c>
      <c r="H37" s="196">
        <v>13000</v>
      </c>
    </row>
    <row r="38" spans="1:8" ht="31.5" customHeight="1">
      <c r="A38" s="165" t="s">
        <v>190</v>
      </c>
      <c r="B38" s="165" t="s">
        <v>232</v>
      </c>
      <c r="C38" s="165" t="s">
        <v>239</v>
      </c>
      <c r="D38" s="165" t="s">
        <v>191</v>
      </c>
      <c r="E38" s="165" t="s">
        <v>193</v>
      </c>
      <c r="F38" s="165" t="s">
        <v>194</v>
      </c>
      <c r="G38" s="197" t="s">
        <v>240</v>
      </c>
      <c r="H38" s="198">
        <f>H39</f>
        <v>335000</v>
      </c>
    </row>
    <row r="39" spans="1:8" ht="35.25" customHeight="1">
      <c r="A39" s="165" t="s">
        <v>190</v>
      </c>
      <c r="B39" s="165" t="s">
        <v>232</v>
      </c>
      <c r="C39" s="165" t="s">
        <v>241</v>
      </c>
      <c r="D39" s="165" t="s">
        <v>201</v>
      </c>
      <c r="E39" s="165" t="s">
        <v>193</v>
      </c>
      <c r="F39" s="165" t="s">
        <v>235</v>
      </c>
      <c r="G39" s="195" t="s">
        <v>242</v>
      </c>
      <c r="H39" s="196">
        <v>335000</v>
      </c>
    </row>
    <row r="40" spans="1:8" s="210" customFormat="1" ht="24" customHeight="1">
      <c r="A40" s="165" t="s">
        <v>243</v>
      </c>
      <c r="B40" s="165" t="s">
        <v>191</v>
      </c>
      <c r="C40" s="165" t="s">
        <v>192</v>
      </c>
      <c r="D40" s="165" t="s">
        <v>191</v>
      </c>
      <c r="E40" s="165" t="s">
        <v>193</v>
      </c>
      <c r="F40" s="165" t="s">
        <v>194</v>
      </c>
      <c r="G40" s="208" t="s">
        <v>244</v>
      </c>
      <c r="H40" s="209">
        <f>H41+H42+H44+H45+H46+H47+H48+H49+H50+H51+H52+H53+H55+H56+H57+H58+H59+H60+H61+H62+H63+H64+H65+H66+H67+H68+H69+H70+H71+H72+H73+H74+H75+H76+H77+H78+H79+H80+H81+H82+H83+H84+H85+H86+H87+H54+H43</f>
        <v>204319376</v>
      </c>
    </row>
    <row r="41" spans="1:10" ht="29.25" customHeight="1">
      <c r="A41" s="165" t="s">
        <v>243</v>
      </c>
      <c r="B41" s="165" t="s">
        <v>203</v>
      </c>
      <c r="C41" s="165" t="s">
        <v>245</v>
      </c>
      <c r="D41" s="165" t="s">
        <v>201</v>
      </c>
      <c r="E41" s="165" t="s">
        <v>193</v>
      </c>
      <c r="F41" s="165" t="s">
        <v>246</v>
      </c>
      <c r="G41" s="211" t="s">
        <v>247</v>
      </c>
      <c r="H41" s="164">
        <v>15493200</v>
      </c>
      <c r="I41" s="166" t="s">
        <v>248</v>
      </c>
      <c r="J41" s="166">
        <v>742354.1</v>
      </c>
    </row>
    <row r="42" spans="1:8" ht="34.5" customHeight="1">
      <c r="A42" s="165" t="s">
        <v>243</v>
      </c>
      <c r="B42" s="165" t="s">
        <v>203</v>
      </c>
      <c r="C42" s="165" t="s">
        <v>616</v>
      </c>
      <c r="D42" s="165" t="s">
        <v>201</v>
      </c>
      <c r="E42" s="165" t="s">
        <v>193</v>
      </c>
      <c r="F42" s="167" t="s">
        <v>246</v>
      </c>
      <c r="G42" s="168" t="s">
        <v>617</v>
      </c>
      <c r="H42" s="169">
        <v>1525120</v>
      </c>
    </row>
    <row r="43" spans="1:8" ht="26.25" customHeight="1">
      <c r="A43" s="165" t="s">
        <v>243</v>
      </c>
      <c r="B43" s="165" t="s">
        <v>203</v>
      </c>
      <c r="C43" s="165" t="s">
        <v>418</v>
      </c>
      <c r="D43" s="165" t="s">
        <v>201</v>
      </c>
      <c r="E43" s="165" t="s">
        <v>193</v>
      </c>
      <c r="F43" s="165" t="s">
        <v>246</v>
      </c>
      <c r="G43" s="212" t="s">
        <v>615</v>
      </c>
      <c r="H43" s="164">
        <v>4318880</v>
      </c>
    </row>
    <row r="44" spans="1:9" ht="30.75" customHeight="1">
      <c r="A44" s="165" t="s">
        <v>243</v>
      </c>
      <c r="B44" s="165" t="s">
        <v>203</v>
      </c>
      <c r="C44" s="165" t="s">
        <v>419</v>
      </c>
      <c r="D44" s="165" t="s">
        <v>201</v>
      </c>
      <c r="E44" s="165" t="s">
        <v>193</v>
      </c>
      <c r="F44" s="165" t="s">
        <v>246</v>
      </c>
      <c r="G44" s="204" t="s">
        <v>420</v>
      </c>
      <c r="H44" s="164">
        <f>6840900-5987880</f>
        <v>853020</v>
      </c>
      <c r="I44" s="166" t="s">
        <v>421</v>
      </c>
    </row>
    <row r="45" spans="1:11" ht="26.25" customHeight="1">
      <c r="A45" s="165" t="s">
        <v>243</v>
      </c>
      <c r="B45" s="165" t="s">
        <v>203</v>
      </c>
      <c r="C45" s="165" t="s">
        <v>422</v>
      </c>
      <c r="D45" s="165" t="s">
        <v>201</v>
      </c>
      <c r="E45" s="165" t="s">
        <v>193</v>
      </c>
      <c r="F45" s="165" t="s">
        <v>246</v>
      </c>
      <c r="G45" s="195" t="s">
        <v>423</v>
      </c>
      <c r="H45" s="164">
        <v>0</v>
      </c>
      <c r="K45" s="213"/>
    </row>
    <row r="46" spans="1:11" ht="34.5" customHeight="1">
      <c r="A46" s="165" t="s">
        <v>243</v>
      </c>
      <c r="B46" s="165" t="s">
        <v>203</v>
      </c>
      <c r="C46" s="165" t="s">
        <v>424</v>
      </c>
      <c r="D46" s="165" t="s">
        <v>201</v>
      </c>
      <c r="E46" s="165" t="s">
        <v>193</v>
      </c>
      <c r="F46" s="165" t="s">
        <v>246</v>
      </c>
      <c r="G46" s="195" t="s">
        <v>425</v>
      </c>
      <c r="H46" s="164">
        <v>0</v>
      </c>
      <c r="K46" s="213"/>
    </row>
    <row r="47" spans="1:12" ht="35.25" customHeight="1">
      <c r="A47" s="165" t="s">
        <v>243</v>
      </c>
      <c r="B47" s="165" t="s">
        <v>203</v>
      </c>
      <c r="C47" s="165" t="s">
        <v>426</v>
      </c>
      <c r="D47" s="165" t="s">
        <v>201</v>
      </c>
      <c r="E47" s="165" t="s">
        <v>193</v>
      </c>
      <c r="F47" s="165" t="s">
        <v>246</v>
      </c>
      <c r="G47" s="204" t="s">
        <v>427</v>
      </c>
      <c r="H47" s="164">
        <v>798200</v>
      </c>
      <c r="I47" s="166" t="s">
        <v>428</v>
      </c>
      <c r="J47" s="166">
        <v>428723.4</v>
      </c>
      <c r="K47" s="213"/>
      <c r="L47" s="213"/>
    </row>
    <row r="48" spans="1:11" ht="22.5">
      <c r="A48" s="165" t="s">
        <v>243</v>
      </c>
      <c r="B48" s="165" t="s">
        <v>203</v>
      </c>
      <c r="C48" s="165" t="s">
        <v>429</v>
      </c>
      <c r="D48" s="165" t="s">
        <v>201</v>
      </c>
      <c r="E48" s="165" t="s">
        <v>193</v>
      </c>
      <c r="F48" s="165" t="s">
        <v>246</v>
      </c>
      <c r="G48" s="204" t="s">
        <v>430</v>
      </c>
      <c r="H48" s="164">
        <f>9768900+1800900-247200</f>
        <v>11322600</v>
      </c>
      <c r="I48" s="166" t="s">
        <v>428</v>
      </c>
      <c r="J48" s="166">
        <v>223780.5</v>
      </c>
      <c r="K48" s="213"/>
    </row>
    <row r="49" spans="1:13" ht="26.25" customHeight="1">
      <c r="A49" s="165" t="s">
        <v>243</v>
      </c>
      <c r="B49" s="165" t="s">
        <v>203</v>
      </c>
      <c r="C49" s="165" t="s">
        <v>429</v>
      </c>
      <c r="D49" s="165" t="s">
        <v>201</v>
      </c>
      <c r="E49" s="165" t="s">
        <v>193</v>
      </c>
      <c r="F49" s="165" t="s">
        <v>246</v>
      </c>
      <c r="G49" s="204" t="s">
        <v>431</v>
      </c>
      <c r="H49" s="164">
        <v>3599600</v>
      </c>
      <c r="I49" s="166" t="s">
        <v>428</v>
      </c>
      <c r="J49" s="166">
        <v>128616.2</v>
      </c>
      <c r="K49" s="214"/>
      <c r="L49" s="215"/>
      <c r="M49" s="215"/>
    </row>
    <row r="50" spans="1:10" ht="33.75">
      <c r="A50" s="165" t="s">
        <v>243</v>
      </c>
      <c r="B50" s="165" t="s">
        <v>203</v>
      </c>
      <c r="C50" s="165" t="s">
        <v>432</v>
      </c>
      <c r="D50" s="165" t="s">
        <v>201</v>
      </c>
      <c r="E50" s="165" t="s">
        <v>193</v>
      </c>
      <c r="F50" s="165" t="s">
        <v>246</v>
      </c>
      <c r="G50" s="204" t="s">
        <v>433</v>
      </c>
      <c r="H50" s="164">
        <v>4102400</v>
      </c>
      <c r="I50" s="166" t="s">
        <v>428</v>
      </c>
      <c r="J50" s="166">
        <v>99114.5</v>
      </c>
    </row>
    <row r="51" spans="1:11" ht="27" customHeight="1">
      <c r="A51" s="165" t="s">
        <v>243</v>
      </c>
      <c r="B51" s="165" t="s">
        <v>203</v>
      </c>
      <c r="C51" s="165" t="s">
        <v>434</v>
      </c>
      <c r="D51" s="165" t="s">
        <v>201</v>
      </c>
      <c r="E51" s="165" t="s">
        <v>193</v>
      </c>
      <c r="F51" s="165" t="s">
        <v>435</v>
      </c>
      <c r="G51" s="216" t="s">
        <v>436</v>
      </c>
      <c r="H51" s="164">
        <v>1133300</v>
      </c>
      <c r="I51" s="166" t="s">
        <v>428</v>
      </c>
      <c r="J51" s="166">
        <v>127341</v>
      </c>
      <c r="K51" s="213"/>
    </row>
    <row r="52" spans="1:11" ht="45" customHeight="1">
      <c r="A52" s="165" t="s">
        <v>243</v>
      </c>
      <c r="B52" s="165" t="s">
        <v>203</v>
      </c>
      <c r="C52" s="165" t="s">
        <v>555</v>
      </c>
      <c r="D52" s="165" t="s">
        <v>201</v>
      </c>
      <c r="E52" s="165" t="s">
        <v>193</v>
      </c>
      <c r="F52" s="165" t="s">
        <v>246</v>
      </c>
      <c r="G52" s="216" t="s">
        <v>475</v>
      </c>
      <c r="H52" s="164">
        <v>951200</v>
      </c>
      <c r="K52" s="213"/>
    </row>
    <row r="53" spans="1:11" ht="75" customHeight="1">
      <c r="A53" s="165" t="s">
        <v>243</v>
      </c>
      <c r="B53" s="165" t="s">
        <v>203</v>
      </c>
      <c r="C53" s="165" t="s">
        <v>555</v>
      </c>
      <c r="D53" s="165" t="s">
        <v>201</v>
      </c>
      <c r="E53" s="165" t="s">
        <v>193</v>
      </c>
      <c r="F53" s="165" t="s">
        <v>246</v>
      </c>
      <c r="G53" s="216" t="s">
        <v>476</v>
      </c>
      <c r="H53" s="164">
        <v>8918800</v>
      </c>
      <c r="K53" s="213"/>
    </row>
    <row r="54" spans="1:11" ht="75" customHeight="1">
      <c r="A54" s="165" t="s">
        <v>243</v>
      </c>
      <c r="B54" s="165" t="s">
        <v>203</v>
      </c>
      <c r="C54" s="165" t="s">
        <v>12</v>
      </c>
      <c r="D54" s="165" t="s">
        <v>201</v>
      </c>
      <c r="E54" s="165" t="s">
        <v>193</v>
      </c>
      <c r="F54" s="165" t="s">
        <v>246</v>
      </c>
      <c r="G54" s="216" t="s">
        <v>476</v>
      </c>
      <c r="H54" s="164">
        <v>0</v>
      </c>
      <c r="K54" s="213"/>
    </row>
    <row r="55" spans="1:9" ht="28.5" customHeight="1">
      <c r="A55" s="165" t="s">
        <v>243</v>
      </c>
      <c r="B55" s="165" t="s">
        <v>203</v>
      </c>
      <c r="C55" s="165" t="s">
        <v>437</v>
      </c>
      <c r="D55" s="165" t="s">
        <v>201</v>
      </c>
      <c r="E55" s="165" t="s">
        <v>193</v>
      </c>
      <c r="F55" s="165" t="s">
        <v>246</v>
      </c>
      <c r="G55" s="195" t="s">
        <v>438</v>
      </c>
      <c r="H55" s="164">
        <v>0</v>
      </c>
      <c r="I55" s="166" t="s">
        <v>421</v>
      </c>
    </row>
    <row r="56" spans="1:10" ht="36" customHeight="1">
      <c r="A56" s="165" t="s">
        <v>243</v>
      </c>
      <c r="B56" s="165" t="s">
        <v>203</v>
      </c>
      <c r="C56" s="165" t="s">
        <v>439</v>
      </c>
      <c r="D56" s="165" t="s">
        <v>201</v>
      </c>
      <c r="E56" s="165" t="s">
        <v>193</v>
      </c>
      <c r="F56" s="165" t="s">
        <v>246</v>
      </c>
      <c r="G56" s="204" t="s">
        <v>440</v>
      </c>
      <c r="H56" s="164">
        <v>0</v>
      </c>
      <c r="I56" s="166" t="s">
        <v>441</v>
      </c>
      <c r="J56" s="166">
        <v>22762</v>
      </c>
    </row>
    <row r="57" spans="1:10" ht="45">
      <c r="A57" s="165" t="s">
        <v>243</v>
      </c>
      <c r="B57" s="165" t="s">
        <v>203</v>
      </c>
      <c r="C57" s="165" t="s">
        <v>442</v>
      </c>
      <c r="D57" s="165" t="s">
        <v>201</v>
      </c>
      <c r="E57" s="165" t="s">
        <v>193</v>
      </c>
      <c r="F57" s="165" t="s">
        <v>246</v>
      </c>
      <c r="G57" s="204" t="s">
        <v>443</v>
      </c>
      <c r="H57" s="164">
        <v>1171600</v>
      </c>
      <c r="I57" s="166" t="s">
        <v>428</v>
      </c>
      <c r="J57" s="166">
        <v>13000</v>
      </c>
    </row>
    <row r="58" spans="1:8" ht="26.25" customHeight="1">
      <c r="A58" s="165" t="s">
        <v>243</v>
      </c>
      <c r="B58" s="165" t="s">
        <v>203</v>
      </c>
      <c r="C58" s="165" t="s">
        <v>444</v>
      </c>
      <c r="D58" s="165" t="s">
        <v>201</v>
      </c>
      <c r="E58" s="165" t="s">
        <v>193</v>
      </c>
      <c r="F58" s="165" t="s">
        <v>246</v>
      </c>
      <c r="G58" s="195" t="s">
        <v>445</v>
      </c>
      <c r="H58" s="164">
        <v>12200100</v>
      </c>
    </row>
    <row r="59" spans="1:11" ht="21.75" customHeight="1">
      <c r="A59" s="165" t="s">
        <v>243</v>
      </c>
      <c r="B59" s="165" t="s">
        <v>203</v>
      </c>
      <c r="C59" s="165" t="s">
        <v>446</v>
      </c>
      <c r="D59" s="165" t="s">
        <v>201</v>
      </c>
      <c r="E59" s="165" t="s">
        <v>193</v>
      </c>
      <c r="F59" s="165" t="s">
        <v>246</v>
      </c>
      <c r="G59" s="195" t="s">
        <v>447</v>
      </c>
      <c r="H59" s="164"/>
      <c r="K59" s="217"/>
    </row>
    <row r="60" spans="1:8" ht="31.5" customHeight="1">
      <c r="A60" s="165" t="s">
        <v>243</v>
      </c>
      <c r="B60" s="165" t="s">
        <v>203</v>
      </c>
      <c r="C60" s="165" t="s">
        <v>448</v>
      </c>
      <c r="D60" s="165" t="s">
        <v>201</v>
      </c>
      <c r="E60" s="165" t="s">
        <v>193</v>
      </c>
      <c r="F60" s="165" t="s">
        <v>246</v>
      </c>
      <c r="G60" s="195" t="s">
        <v>449</v>
      </c>
      <c r="H60" s="164">
        <v>0</v>
      </c>
    </row>
    <row r="61" spans="1:10" ht="15">
      <c r="A61" s="165" t="s">
        <v>243</v>
      </c>
      <c r="B61" s="165" t="s">
        <v>203</v>
      </c>
      <c r="C61" s="165" t="s">
        <v>429</v>
      </c>
      <c r="D61" s="165" t="s">
        <v>201</v>
      </c>
      <c r="E61" s="165" t="s">
        <v>193</v>
      </c>
      <c r="F61" s="165" t="s">
        <v>246</v>
      </c>
      <c r="G61" s="195" t="s">
        <v>450</v>
      </c>
      <c r="H61" s="164">
        <v>922300</v>
      </c>
      <c r="I61" s="166" t="s">
        <v>428</v>
      </c>
      <c r="J61" s="166">
        <v>18298.2</v>
      </c>
    </row>
    <row r="62" spans="1:10" ht="15" customHeight="1">
      <c r="A62" s="165" t="s">
        <v>243</v>
      </c>
      <c r="B62" s="165" t="s">
        <v>203</v>
      </c>
      <c r="C62" s="165" t="s">
        <v>429</v>
      </c>
      <c r="D62" s="165" t="s">
        <v>201</v>
      </c>
      <c r="E62" s="165" t="s">
        <v>193</v>
      </c>
      <c r="F62" s="165" t="s">
        <v>246</v>
      </c>
      <c r="G62" s="195" t="s">
        <v>451</v>
      </c>
      <c r="H62" s="164">
        <f>82244300-784800</f>
        <v>81459500</v>
      </c>
      <c r="I62" s="166" t="s">
        <v>428</v>
      </c>
      <c r="J62" s="166">
        <v>1105493.5</v>
      </c>
    </row>
    <row r="63" spans="1:8" ht="25.5" customHeight="1">
      <c r="A63" s="165" t="s">
        <v>243</v>
      </c>
      <c r="B63" s="165" t="s">
        <v>203</v>
      </c>
      <c r="C63" s="165" t="s">
        <v>429</v>
      </c>
      <c r="D63" s="165" t="s">
        <v>201</v>
      </c>
      <c r="E63" s="165" t="s">
        <v>193</v>
      </c>
      <c r="F63" s="165" t="s">
        <v>246</v>
      </c>
      <c r="G63" s="195" t="s">
        <v>473</v>
      </c>
      <c r="H63" s="164">
        <v>20453400</v>
      </c>
    </row>
    <row r="64" spans="1:10" ht="16.5" customHeight="1">
      <c r="A64" s="165" t="s">
        <v>243</v>
      </c>
      <c r="B64" s="165" t="s">
        <v>203</v>
      </c>
      <c r="C64" s="165" t="s">
        <v>429</v>
      </c>
      <c r="D64" s="165" t="s">
        <v>201</v>
      </c>
      <c r="E64" s="165" t="s">
        <v>193</v>
      </c>
      <c r="F64" s="165" t="s">
        <v>246</v>
      </c>
      <c r="G64" s="195" t="s">
        <v>452</v>
      </c>
      <c r="H64" s="164">
        <v>0</v>
      </c>
      <c r="I64" s="166" t="s">
        <v>428</v>
      </c>
      <c r="J64" s="166">
        <v>8641.4</v>
      </c>
    </row>
    <row r="65" spans="1:12" ht="25.5" customHeight="1">
      <c r="A65" s="165" t="s">
        <v>243</v>
      </c>
      <c r="B65" s="165" t="s">
        <v>203</v>
      </c>
      <c r="C65" s="165" t="s">
        <v>429</v>
      </c>
      <c r="D65" s="165" t="s">
        <v>201</v>
      </c>
      <c r="E65" s="165" t="s">
        <v>193</v>
      </c>
      <c r="F65" s="165" t="s">
        <v>246</v>
      </c>
      <c r="G65" s="195" t="s">
        <v>453</v>
      </c>
      <c r="H65" s="164">
        <v>4555000</v>
      </c>
      <c r="I65" s="166" t="s">
        <v>428</v>
      </c>
      <c r="J65" s="166">
        <v>89328</v>
      </c>
      <c r="K65" s="213"/>
      <c r="L65" s="210"/>
    </row>
    <row r="66" spans="1:11" ht="21.75" customHeight="1">
      <c r="A66" s="165" t="s">
        <v>243</v>
      </c>
      <c r="B66" s="165" t="s">
        <v>203</v>
      </c>
      <c r="C66" s="165" t="s">
        <v>429</v>
      </c>
      <c r="D66" s="165" t="s">
        <v>201</v>
      </c>
      <c r="E66" s="165" t="s">
        <v>193</v>
      </c>
      <c r="F66" s="165" t="s">
        <v>246</v>
      </c>
      <c r="G66" s="195" t="s">
        <v>454</v>
      </c>
      <c r="H66" s="164">
        <v>262400</v>
      </c>
      <c r="I66" s="166" t="s">
        <v>428</v>
      </c>
      <c r="J66" s="166">
        <v>3075.2</v>
      </c>
      <c r="K66" s="218"/>
    </row>
    <row r="67" spans="1:11" ht="48" customHeight="1">
      <c r="A67" s="165" t="s">
        <v>243</v>
      </c>
      <c r="B67" s="165" t="s">
        <v>203</v>
      </c>
      <c r="C67" s="165" t="s">
        <v>483</v>
      </c>
      <c r="D67" s="165" t="s">
        <v>201</v>
      </c>
      <c r="E67" s="165" t="s">
        <v>193</v>
      </c>
      <c r="F67" s="165" t="s">
        <v>246</v>
      </c>
      <c r="G67" s="195" t="s">
        <v>474</v>
      </c>
      <c r="H67" s="164">
        <f>1033700+490300+490300</f>
        <v>2014300</v>
      </c>
      <c r="K67" s="218"/>
    </row>
    <row r="68" spans="1:8" ht="33.75">
      <c r="A68" s="165" t="s">
        <v>243</v>
      </c>
      <c r="B68" s="165" t="s">
        <v>203</v>
      </c>
      <c r="C68" s="165" t="s">
        <v>429</v>
      </c>
      <c r="D68" s="165" t="s">
        <v>201</v>
      </c>
      <c r="E68" s="165" t="s">
        <v>193</v>
      </c>
      <c r="F68" s="165" t="s">
        <v>246</v>
      </c>
      <c r="G68" s="195" t="s">
        <v>455</v>
      </c>
      <c r="H68" s="164">
        <v>274200</v>
      </c>
    </row>
    <row r="69" spans="1:10" ht="26.25" customHeight="1">
      <c r="A69" s="165" t="s">
        <v>243</v>
      </c>
      <c r="B69" s="165" t="s">
        <v>203</v>
      </c>
      <c r="C69" s="165" t="s">
        <v>429</v>
      </c>
      <c r="D69" s="165" t="s">
        <v>201</v>
      </c>
      <c r="E69" s="165" t="s">
        <v>193</v>
      </c>
      <c r="F69" s="165" t="s">
        <v>246</v>
      </c>
      <c r="G69" s="195" t="s">
        <v>456</v>
      </c>
      <c r="H69" s="164">
        <v>373700</v>
      </c>
      <c r="I69" s="166" t="s">
        <v>428</v>
      </c>
      <c r="J69" s="166">
        <v>47331.7</v>
      </c>
    </row>
    <row r="70" spans="1:10" ht="21.75" customHeight="1">
      <c r="A70" s="165" t="s">
        <v>243</v>
      </c>
      <c r="B70" s="165" t="s">
        <v>203</v>
      </c>
      <c r="C70" s="165" t="s">
        <v>429</v>
      </c>
      <c r="D70" s="165" t="s">
        <v>201</v>
      </c>
      <c r="E70" s="165" t="s">
        <v>193</v>
      </c>
      <c r="F70" s="165" t="s">
        <v>246</v>
      </c>
      <c r="G70" s="195" t="s">
        <v>445</v>
      </c>
      <c r="H70" s="164">
        <v>0</v>
      </c>
      <c r="I70" s="166" t="s">
        <v>441</v>
      </c>
      <c r="J70" s="166">
        <v>299904.4</v>
      </c>
    </row>
    <row r="71" spans="1:10" ht="22.5">
      <c r="A71" s="165" t="s">
        <v>243</v>
      </c>
      <c r="B71" s="165" t="s">
        <v>203</v>
      </c>
      <c r="C71" s="165" t="s">
        <v>429</v>
      </c>
      <c r="D71" s="165" t="s">
        <v>201</v>
      </c>
      <c r="E71" s="165" t="s">
        <v>193</v>
      </c>
      <c r="F71" s="165" t="s">
        <v>246</v>
      </c>
      <c r="G71" s="195" t="s">
        <v>457</v>
      </c>
      <c r="H71" s="164">
        <v>323500</v>
      </c>
      <c r="I71" s="166" t="s">
        <v>428</v>
      </c>
      <c r="J71" s="166">
        <v>2520</v>
      </c>
    </row>
    <row r="72" spans="1:10" ht="27" customHeight="1">
      <c r="A72" s="165" t="s">
        <v>243</v>
      </c>
      <c r="B72" s="165" t="s">
        <v>203</v>
      </c>
      <c r="C72" s="165" t="s">
        <v>418</v>
      </c>
      <c r="D72" s="165" t="s">
        <v>201</v>
      </c>
      <c r="E72" s="165" t="s">
        <v>193</v>
      </c>
      <c r="F72" s="165" t="s">
        <v>246</v>
      </c>
      <c r="G72" s="200" t="s">
        <v>458</v>
      </c>
      <c r="H72" s="164">
        <v>11094900</v>
      </c>
      <c r="I72" s="166" t="s">
        <v>459</v>
      </c>
      <c r="J72" s="166">
        <v>199574.1</v>
      </c>
    </row>
    <row r="73" spans="1:8" ht="63.75" customHeight="1">
      <c r="A73" s="165" t="s">
        <v>243</v>
      </c>
      <c r="B73" s="165" t="s">
        <v>203</v>
      </c>
      <c r="C73" s="165" t="s">
        <v>418</v>
      </c>
      <c r="D73" s="165" t="s">
        <v>201</v>
      </c>
      <c r="E73" s="165" t="s">
        <v>193</v>
      </c>
      <c r="F73" s="165" t="s">
        <v>246</v>
      </c>
      <c r="G73" s="195" t="s">
        <v>13</v>
      </c>
      <c r="H73" s="164">
        <v>0</v>
      </c>
    </row>
    <row r="74" spans="1:8" ht="27" customHeight="1">
      <c r="A74" s="165" t="s">
        <v>243</v>
      </c>
      <c r="B74" s="165" t="s">
        <v>203</v>
      </c>
      <c r="C74" s="165" t="s">
        <v>418</v>
      </c>
      <c r="D74" s="165" t="s">
        <v>201</v>
      </c>
      <c r="E74" s="165" t="s">
        <v>193</v>
      </c>
      <c r="F74" s="165" t="s">
        <v>246</v>
      </c>
      <c r="G74" s="195" t="s">
        <v>343</v>
      </c>
      <c r="H74" s="164">
        <v>2022800</v>
      </c>
    </row>
    <row r="75" spans="1:8" ht="22.5" customHeight="1">
      <c r="A75" s="165" t="s">
        <v>243</v>
      </c>
      <c r="B75" s="165" t="s">
        <v>203</v>
      </c>
      <c r="C75" s="165" t="s">
        <v>429</v>
      </c>
      <c r="D75" s="165" t="s">
        <v>201</v>
      </c>
      <c r="E75" s="165" t="s">
        <v>193</v>
      </c>
      <c r="F75" s="165" t="s">
        <v>246</v>
      </c>
      <c r="G75" s="195" t="s">
        <v>460</v>
      </c>
      <c r="H75" s="164">
        <v>1422400</v>
      </c>
    </row>
    <row r="76" spans="1:10" ht="22.5">
      <c r="A76" s="165" t="s">
        <v>243</v>
      </c>
      <c r="B76" s="165" t="s">
        <v>203</v>
      </c>
      <c r="C76" s="165" t="s">
        <v>429</v>
      </c>
      <c r="D76" s="165" t="s">
        <v>201</v>
      </c>
      <c r="E76" s="165" t="s">
        <v>193</v>
      </c>
      <c r="F76" s="165" t="s">
        <v>246</v>
      </c>
      <c r="G76" s="195" t="s">
        <v>461</v>
      </c>
      <c r="H76" s="164">
        <v>0</v>
      </c>
      <c r="I76" s="166" t="s">
        <v>428</v>
      </c>
      <c r="J76" s="166">
        <v>5481.2</v>
      </c>
    </row>
    <row r="77" spans="1:8" ht="33.75">
      <c r="A77" s="165" t="s">
        <v>243</v>
      </c>
      <c r="B77" s="165" t="s">
        <v>203</v>
      </c>
      <c r="C77" s="165" t="s">
        <v>429</v>
      </c>
      <c r="D77" s="165" t="s">
        <v>201</v>
      </c>
      <c r="E77" s="165" t="s">
        <v>193</v>
      </c>
      <c r="F77" s="165" t="s">
        <v>246</v>
      </c>
      <c r="G77" s="195" t="s">
        <v>14</v>
      </c>
      <c r="H77" s="164">
        <f>3392700-2707544</f>
        <v>685156</v>
      </c>
    </row>
    <row r="78" spans="1:10" ht="33.75">
      <c r="A78" s="165" t="s">
        <v>243</v>
      </c>
      <c r="B78" s="165" t="s">
        <v>203</v>
      </c>
      <c r="C78" s="165" t="s">
        <v>429</v>
      </c>
      <c r="D78" s="165" t="s">
        <v>201</v>
      </c>
      <c r="E78" s="165" t="s">
        <v>193</v>
      </c>
      <c r="F78" s="165" t="s">
        <v>246</v>
      </c>
      <c r="G78" s="195" t="s">
        <v>462</v>
      </c>
      <c r="H78" s="164">
        <v>175100</v>
      </c>
      <c r="I78" s="166" t="s">
        <v>428</v>
      </c>
      <c r="J78" s="166">
        <v>2400</v>
      </c>
    </row>
    <row r="79" spans="1:8" ht="78.75">
      <c r="A79" s="165" t="s">
        <v>243</v>
      </c>
      <c r="B79" s="165" t="s">
        <v>203</v>
      </c>
      <c r="C79" s="165" t="s">
        <v>429</v>
      </c>
      <c r="D79" s="165" t="s">
        <v>201</v>
      </c>
      <c r="E79" s="165" t="s">
        <v>193</v>
      </c>
      <c r="F79" s="165" t="s">
        <v>246</v>
      </c>
      <c r="G79" s="195" t="s">
        <v>15</v>
      </c>
      <c r="H79" s="164">
        <v>11411300</v>
      </c>
    </row>
    <row r="80" spans="1:8" ht="15">
      <c r="A80" s="165" t="s">
        <v>243</v>
      </c>
      <c r="B80" s="165" t="s">
        <v>203</v>
      </c>
      <c r="C80" s="165" t="s">
        <v>463</v>
      </c>
      <c r="D80" s="165" t="s">
        <v>201</v>
      </c>
      <c r="E80" s="165" t="s">
        <v>193</v>
      </c>
      <c r="F80" s="165" t="s">
        <v>246</v>
      </c>
      <c r="G80" s="195" t="s">
        <v>464</v>
      </c>
      <c r="H80" s="164">
        <v>193200</v>
      </c>
    </row>
    <row r="81" spans="1:8" ht="22.5">
      <c r="A81" s="165" t="s">
        <v>243</v>
      </c>
      <c r="B81" s="165" t="s">
        <v>203</v>
      </c>
      <c r="C81" s="165" t="s">
        <v>465</v>
      </c>
      <c r="D81" s="165" t="s">
        <v>201</v>
      </c>
      <c r="E81" s="165" t="s">
        <v>193</v>
      </c>
      <c r="F81" s="165" t="s">
        <v>246</v>
      </c>
      <c r="G81" s="195" t="s">
        <v>16</v>
      </c>
      <c r="H81" s="164">
        <v>238200</v>
      </c>
    </row>
    <row r="82" spans="1:8" ht="33.75" customHeight="1">
      <c r="A82" s="165" t="s">
        <v>243</v>
      </c>
      <c r="B82" s="165" t="s">
        <v>203</v>
      </c>
      <c r="C82" s="165" t="s">
        <v>466</v>
      </c>
      <c r="D82" s="165" t="s">
        <v>201</v>
      </c>
      <c r="E82" s="165" t="s">
        <v>193</v>
      </c>
      <c r="F82" s="165" t="s">
        <v>246</v>
      </c>
      <c r="G82" s="195" t="s">
        <v>467</v>
      </c>
      <c r="H82" s="164">
        <v>0</v>
      </c>
    </row>
    <row r="83" spans="1:8" ht="24.75" customHeight="1">
      <c r="A83" s="165" t="s">
        <v>243</v>
      </c>
      <c r="B83" s="165" t="s">
        <v>203</v>
      </c>
      <c r="C83" s="165" t="s">
        <v>468</v>
      </c>
      <c r="D83" s="165" t="s">
        <v>201</v>
      </c>
      <c r="E83" s="165" t="s">
        <v>193</v>
      </c>
      <c r="F83" s="165" t="s">
        <v>246</v>
      </c>
      <c r="G83" s="195" t="s">
        <v>469</v>
      </c>
      <c r="H83" s="164">
        <v>0</v>
      </c>
    </row>
    <row r="84" spans="1:8" ht="24.75" customHeight="1">
      <c r="A84" s="165" t="s">
        <v>243</v>
      </c>
      <c r="B84" s="165" t="s">
        <v>203</v>
      </c>
      <c r="C84" s="165" t="s">
        <v>465</v>
      </c>
      <c r="D84" s="165" t="s">
        <v>201</v>
      </c>
      <c r="E84" s="165" t="s">
        <v>193</v>
      </c>
      <c r="F84" s="165" t="s">
        <v>246</v>
      </c>
      <c r="G84" s="195" t="s">
        <v>470</v>
      </c>
      <c r="H84" s="164">
        <v>50000</v>
      </c>
    </row>
    <row r="85" spans="1:8" ht="24.75" customHeight="1">
      <c r="A85" s="165" t="s">
        <v>243</v>
      </c>
      <c r="B85" s="165" t="s">
        <v>203</v>
      </c>
      <c r="C85" s="165" t="s">
        <v>471</v>
      </c>
      <c r="D85" s="165" t="s">
        <v>201</v>
      </c>
      <c r="E85" s="165" t="s">
        <v>193</v>
      </c>
      <c r="F85" s="165" t="s">
        <v>246</v>
      </c>
      <c r="G85" s="195" t="s">
        <v>472</v>
      </c>
      <c r="H85" s="164">
        <v>0</v>
      </c>
    </row>
    <row r="86" spans="1:8" ht="34.5" customHeight="1">
      <c r="A86" s="165" t="s">
        <v>243</v>
      </c>
      <c r="B86" s="165" t="s">
        <v>203</v>
      </c>
      <c r="C86" s="165" t="s">
        <v>17</v>
      </c>
      <c r="D86" s="165" t="s">
        <v>201</v>
      </c>
      <c r="E86" s="165" t="s">
        <v>193</v>
      </c>
      <c r="F86" s="165" t="s">
        <v>246</v>
      </c>
      <c r="G86" s="219" t="s">
        <v>18</v>
      </c>
      <c r="H86" s="164">
        <v>0</v>
      </c>
    </row>
    <row r="87" spans="1:8" ht="33.75" customHeight="1">
      <c r="A87" s="165" t="s">
        <v>243</v>
      </c>
      <c r="B87" s="165" t="s">
        <v>203</v>
      </c>
      <c r="C87" s="165" t="s">
        <v>19</v>
      </c>
      <c r="D87" s="165" t="s">
        <v>201</v>
      </c>
      <c r="E87" s="165" t="s">
        <v>193</v>
      </c>
      <c r="F87" s="165" t="s">
        <v>246</v>
      </c>
      <c r="G87" s="195" t="s">
        <v>20</v>
      </c>
      <c r="H87" s="164">
        <v>0</v>
      </c>
    </row>
    <row r="88" spans="1:11" ht="15">
      <c r="A88" s="165"/>
      <c r="B88" s="165"/>
      <c r="C88" s="165"/>
      <c r="D88" s="165"/>
      <c r="E88" s="165"/>
      <c r="F88" s="165"/>
      <c r="G88" s="197" t="s">
        <v>250</v>
      </c>
      <c r="H88" s="220">
        <f>H40+H12</f>
        <v>229225276</v>
      </c>
      <c r="K88" s="213"/>
    </row>
    <row r="89" ht="15" hidden="1">
      <c r="H89" s="221">
        <f>SUM(H40:H81)</f>
        <v>408588752</v>
      </c>
    </row>
    <row r="90" ht="15" hidden="1">
      <c r="H90" s="221">
        <v>131204.3</v>
      </c>
    </row>
    <row r="91" ht="15" hidden="1"/>
    <row r="92" ht="15" hidden="1">
      <c r="H92" s="166">
        <f>H88-H90</f>
        <v>229094071.7</v>
      </c>
    </row>
    <row r="93" ht="15" hidden="1"/>
    <row r="94" ht="15">
      <c r="H94" s="213"/>
    </row>
  </sheetData>
  <sheetProtection/>
  <mergeCells count="11">
    <mergeCell ref="C1:H1"/>
    <mergeCell ref="C2:H2"/>
    <mergeCell ref="C4:H4"/>
    <mergeCell ref="A6:H6"/>
    <mergeCell ref="A7:H7"/>
    <mergeCell ref="A9:F9"/>
    <mergeCell ref="G9:G11"/>
    <mergeCell ref="H9:H11"/>
    <mergeCell ref="A10:D10"/>
    <mergeCell ref="E10:E11"/>
    <mergeCell ref="F10:F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4.00390625" style="222" customWidth="1"/>
    <col min="2" max="2" width="2.25390625" style="187" customWidth="1"/>
    <col min="3" max="3" width="3.25390625" style="187" customWidth="1"/>
    <col min="4" max="4" width="6.25390625" style="187" customWidth="1"/>
    <col min="5" max="5" width="3.25390625" style="187" customWidth="1"/>
    <col min="6" max="6" width="4.875" style="187" customWidth="1"/>
    <col min="7" max="7" width="4.375" style="187" customWidth="1"/>
    <col min="8" max="8" width="68.375" style="166" customWidth="1"/>
    <col min="9" max="16384" width="9.125" style="166" customWidth="1"/>
  </cols>
  <sheetData>
    <row r="1" ht="15">
      <c r="H1" s="223" t="s">
        <v>614</v>
      </c>
    </row>
    <row r="2" ht="15">
      <c r="H2" s="170" t="s">
        <v>556</v>
      </c>
    </row>
    <row r="3" ht="15">
      <c r="H3" s="170" t="s">
        <v>622</v>
      </c>
    </row>
    <row r="4" ht="15">
      <c r="H4" s="170" t="s">
        <v>637</v>
      </c>
    </row>
    <row r="5" ht="15">
      <c r="H5" s="224"/>
    </row>
    <row r="6" spans="2:8" ht="15.75" customHeight="1">
      <c r="B6" s="238" t="s">
        <v>557</v>
      </c>
      <c r="C6" s="238"/>
      <c r="D6" s="238"/>
      <c r="E6" s="238"/>
      <c r="F6" s="238"/>
      <c r="G6" s="238"/>
      <c r="H6" s="238"/>
    </row>
    <row r="7" spans="2:8" ht="15.75" customHeight="1">
      <c r="B7" s="238" t="s">
        <v>558</v>
      </c>
      <c r="C7" s="238"/>
      <c r="D7" s="238"/>
      <c r="E7" s="238"/>
      <c r="F7" s="238"/>
      <c r="G7" s="238"/>
      <c r="H7" s="238"/>
    </row>
    <row r="8" ht="15" customHeight="1">
      <c r="H8" s="188"/>
    </row>
    <row r="9" spans="1:8" ht="36" customHeight="1">
      <c r="A9" s="254" t="s">
        <v>559</v>
      </c>
      <c r="B9" s="255" t="s">
        <v>180</v>
      </c>
      <c r="C9" s="255"/>
      <c r="D9" s="255"/>
      <c r="E9" s="255"/>
      <c r="F9" s="255"/>
      <c r="G9" s="255"/>
      <c r="H9" s="240" t="s">
        <v>181</v>
      </c>
    </row>
    <row r="10" spans="1:8" ht="18.75" customHeight="1">
      <c r="A10" s="254"/>
      <c r="B10" s="241" t="s">
        <v>183</v>
      </c>
      <c r="C10" s="241"/>
      <c r="D10" s="241"/>
      <c r="E10" s="241"/>
      <c r="F10" s="242" t="s">
        <v>184</v>
      </c>
      <c r="G10" s="242" t="s">
        <v>185</v>
      </c>
      <c r="H10" s="240"/>
    </row>
    <row r="11" spans="1:8" ht="40.5" customHeight="1">
      <c r="A11" s="254"/>
      <c r="B11" s="189" t="s">
        <v>186</v>
      </c>
      <c r="C11" s="189" t="s">
        <v>187</v>
      </c>
      <c r="D11" s="190" t="s">
        <v>188</v>
      </c>
      <c r="E11" s="189" t="s">
        <v>189</v>
      </c>
      <c r="F11" s="242"/>
      <c r="G11" s="242"/>
      <c r="H11" s="240"/>
    </row>
    <row r="12" spans="1:8" s="213" customFormat="1" ht="30.75" customHeight="1">
      <c r="A12" s="251" t="s">
        <v>560</v>
      </c>
      <c r="B12" s="252"/>
      <c r="C12" s="252"/>
      <c r="D12" s="252"/>
      <c r="E12" s="252"/>
      <c r="F12" s="252"/>
      <c r="G12" s="252"/>
      <c r="H12" s="253"/>
    </row>
    <row r="13" spans="1:8" s="206" customFormat="1" ht="19.5" customHeight="1">
      <c r="A13" s="205">
        <v>182</v>
      </c>
      <c r="B13" s="240" t="s">
        <v>561</v>
      </c>
      <c r="C13" s="240"/>
      <c r="D13" s="240"/>
      <c r="E13" s="240"/>
      <c r="F13" s="240"/>
      <c r="G13" s="240"/>
      <c r="H13" s="240"/>
    </row>
    <row r="14" spans="1:8" ht="19.5" customHeight="1">
      <c r="A14" s="165">
        <v>182</v>
      </c>
      <c r="B14" s="165" t="s">
        <v>190</v>
      </c>
      <c r="C14" s="165" t="s">
        <v>196</v>
      </c>
      <c r="D14" s="165" t="s">
        <v>199</v>
      </c>
      <c r="E14" s="165" t="s">
        <v>196</v>
      </c>
      <c r="F14" s="165" t="s">
        <v>193</v>
      </c>
      <c r="G14" s="165" t="s">
        <v>197</v>
      </c>
      <c r="H14" s="195" t="s">
        <v>200</v>
      </c>
    </row>
    <row r="15" spans="1:8" ht="19.5" customHeight="1">
      <c r="A15" s="165">
        <v>182</v>
      </c>
      <c r="B15" s="165" t="s">
        <v>190</v>
      </c>
      <c r="C15" s="165" t="s">
        <v>201</v>
      </c>
      <c r="D15" s="165" t="s">
        <v>199</v>
      </c>
      <c r="E15" s="199" t="s">
        <v>203</v>
      </c>
      <c r="F15" s="165" t="s">
        <v>193</v>
      </c>
      <c r="G15" s="165" t="s">
        <v>197</v>
      </c>
      <c r="H15" s="195" t="s">
        <v>204</v>
      </c>
    </row>
    <row r="16" spans="1:8" ht="19.5" customHeight="1">
      <c r="A16" s="165">
        <v>182</v>
      </c>
      <c r="B16" s="165" t="s">
        <v>190</v>
      </c>
      <c r="C16" s="165" t="s">
        <v>201</v>
      </c>
      <c r="D16" s="165" t="s">
        <v>205</v>
      </c>
      <c r="E16" s="165" t="s">
        <v>196</v>
      </c>
      <c r="F16" s="165" t="s">
        <v>193</v>
      </c>
      <c r="G16" s="165" t="s">
        <v>197</v>
      </c>
      <c r="H16" s="195" t="s">
        <v>206</v>
      </c>
    </row>
    <row r="17" spans="1:8" ht="19.5" customHeight="1">
      <c r="A17" s="165">
        <v>182</v>
      </c>
      <c r="B17" s="165" t="s">
        <v>190</v>
      </c>
      <c r="C17" s="165" t="s">
        <v>207</v>
      </c>
      <c r="D17" s="165" t="s">
        <v>199</v>
      </c>
      <c r="E17" s="165" t="s">
        <v>203</v>
      </c>
      <c r="F17" s="165" t="s">
        <v>193</v>
      </c>
      <c r="G17" s="165" t="s">
        <v>197</v>
      </c>
      <c r="H17" s="195" t="s">
        <v>209</v>
      </c>
    </row>
    <row r="18" spans="1:8" ht="27.75" customHeight="1">
      <c r="A18" s="165">
        <v>182</v>
      </c>
      <c r="B18" s="165" t="s">
        <v>190</v>
      </c>
      <c r="C18" s="165" t="s">
        <v>210</v>
      </c>
      <c r="D18" s="165" t="s">
        <v>213</v>
      </c>
      <c r="E18" s="165" t="s">
        <v>196</v>
      </c>
      <c r="F18" s="165" t="s">
        <v>193</v>
      </c>
      <c r="G18" s="165" t="s">
        <v>197</v>
      </c>
      <c r="H18" s="195" t="s">
        <v>214</v>
      </c>
    </row>
    <row r="19" spans="1:8" ht="28.5" customHeight="1">
      <c r="A19" s="165">
        <v>182</v>
      </c>
      <c r="B19" s="165" t="s">
        <v>190</v>
      </c>
      <c r="C19" s="165" t="s">
        <v>215</v>
      </c>
      <c r="D19" s="165" t="s">
        <v>192</v>
      </c>
      <c r="E19" s="165" t="s">
        <v>191</v>
      </c>
      <c r="F19" s="165" t="s">
        <v>193</v>
      </c>
      <c r="G19" s="165" t="s">
        <v>194</v>
      </c>
      <c r="H19" s="195" t="s">
        <v>216</v>
      </c>
    </row>
    <row r="20" spans="1:8" ht="28.5" customHeight="1">
      <c r="A20" s="165" t="s">
        <v>562</v>
      </c>
      <c r="B20" s="165" t="s">
        <v>190</v>
      </c>
      <c r="C20" s="165" t="s">
        <v>251</v>
      </c>
      <c r="D20" s="165" t="s">
        <v>289</v>
      </c>
      <c r="E20" s="165" t="s">
        <v>201</v>
      </c>
      <c r="F20" s="165" t="s">
        <v>193</v>
      </c>
      <c r="G20" s="165" t="s">
        <v>252</v>
      </c>
      <c r="H20" s="195" t="s">
        <v>563</v>
      </c>
    </row>
    <row r="21" spans="1:8" ht="35.25" customHeight="1">
      <c r="A21" s="165">
        <v>182</v>
      </c>
      <c r="B21" s="165" t="s">
        <v>190</v>
      </c>
      <c r="C21" s="165" t="s">
        <v>232</v>
      </c>
      <c r="D21" s="165" t="s">
        <v>213</v>
      </c>
      <c r="E21" s="165" t="s">
        <v>196</v>
      </c>
      <c r="F21" s="165" t="s">
        <v>193</v>
      </c>
      <c r="G21" s="165" t="s">
        <v>235</v>
      </c>
      <c r="H21" s="195" t="s">
        <v>238</v>
      </c>
    </row>
    <row r="22" spans="1:8" ht="28.5" customHeight="1">
      <c r="A22" s="165">
        <v>182</v>
      </c>
      <c r="B22" s="165" t="s">
        <v>190</v>
      </c>
      <c r="C22" s="165" t="s">
        <v>232</v>
      </c>
      <c r="D22" s="165" t="s">
        <v>234</v>
      </c>
      <c r="E22" s="165" t="s">
        <v>196</v>
      </c>
      <c r="F22" s="165" t="s">
        <v>193</v>
      </c>
      <c r="G22" s="165" t="s">
        <v>235</v>
      </c>
      <c r="H22" s="204" t="s">
        <v>236</v>
      </c>
    </row>
    <row r="23" spans="1:8" s="206" customFormat="1" ht="29.25" customHeight="1">
      <c r="A23" s="205">
        <v>498</v>
      </c>
      <c r="B23" s="247" t="s">
        <v>564</v>
      </c>
      <c r="C23" s="247"/>
      <c r="D23" s="247"/>
      <c r="E23" s="247"/>
      <c r="F23" s="247"/>
      <c r="G23" s="247"/>
      <c r="H23" s="247"/>
    </row>
    <row r="24" spans="1:8" ht="38.25" customHeight="1">
      <c r="A24" s="165">
        <v>498</v>
      </c>
      <c r="B24" s="165" t="s">
        <v>190</v>
      </c>
      <c r="C24" s="165" t="s">
        <v>228</v>
      </c>
      <c r="D24" s="165" t="s">
        <v>230</v>
      </c>
      <c r="E24" s="165" t="s">
        <v>196</v>
      </c>
      <c r="F24" s="165" t="s">
        <v>193</v>
      </c>
      <c r="G24" s="165" t="s">
        <v>224</v>
      </c>
      <c r="H24" s="195" t="s">
        <v>231</v>
      </c>
    </row>
    <row r="25" spans="1:8" s="206" customFormat="1" ht="22.5" customHeight="1">
      <c r="A25" s="205"/>
      <c r="B25" s="247" t="s">
        <v>565</v>
      </c>
      <c r="C25" s="247"/>
      <c r="D25" s="247"/>
      <c r="E25" s="247"/>
      <c r="F25" s="247"/>
      <c r="G25" s="247"/>
      <c r="H25" s="247"/>
    </row>
    <row r="26" spans="1:8" ht="25.5" customHeight="1">
      <c r="A26" s="165">
        <v>188</v>
      </c>
      <c r="B26" s="165" t="s">
        <v>190</v>
      </c>
      <c r="C26" s="165" t="s">
        <v>232</v>
      </c>
      <c r="D26" s="165" t="s">
        <v>234</v>
      </c>
      <c r="E26" s="165" t="s">
        <v>196</v>
      </c>
      <c r="F26" s="165" t="s">
        <v>193</v>
      </c>
      <c r="G26" s="165" t="s">
        <v>235</v>
      </c>
      <c r="H26" s="204" t="s">
        <v>236</v>
      </c>
    </row>
    <row r="27" spans="1:8" ht="63" customHeight="1">
      <c r="A27" s="165" t="s">
        <v>566</v>
      </c>
      <c r="B27" s="165" t="s">
        <v>190</v>
      </c>
      <c r="C27" s="165" t="s">
        <v>210</v>
      </c>
      <c r="D27" s="165" t="s">
        <v>567</v>
      </c>
      <c r="E27" s="165" t="s">
        <v>196</v>
      </c>
      <c r="F27" s="165" t="s">
        <v>193</v>
      </c>
      <c r="G27" s="165" t="s">
        <v>197</v>
      </c>
      <c r="H27" s="195" t="s">
        <v>568</v>
      </c>
    </row>
    <row r="28" spans="1:8" s="206" customFormat="1" ht="23.25" customHeight="1">
      <c r="A28" s="205" t="s">
        <v>569</v>
      </c>
      <c r="B28" s="247" t="s">
        <v>570</v>
      </c>
      <c r="C28" s="247"/>
      <c r="D28" s="247"/>
      <c r="E28" s="247"/>
      <c r="F28" s="247"/>
      <c r="G28" s="247"/>
      <c r="H28" s="247"/>
    </row>
    <row r="29" spans="1:8" ht="36.75" customHeight="1">
      <c r="A29" s="165" t="s">
        <v>569</v>
      </c>
      <c r="B29" s="165" t="s">
        <v>190</v>
      </c>
      <c r="C29" s="165" t="s">
        <v>232</v>
      </c>
      <c r="D29" s="165" t="s">
        <v>571</v>
      </c>
      <c r="E29" s="165" t="s">
        <v>201</v>
      </c>
      <c r="F29" s="165" t="s">
        <v>193</v>
      </c>
      <c r="G29" s="165" t="s">
        <v>235</v>
      </c>
      <c r="H29" s="204" t="s">
        <v>572</v>
      </c>
    </row>
    <row r="30" spans="1:8" ht="31.5" customHeight="1">
      <c r="A30" s="165" t="s">
        <v>569</v>
      </c>
      <c r="B30" s="165" t="s">
        <v>190</v>
      </c>
      <c r="C30" s="165" t="s">
        <v>232</v>
      </c>
      <c r="D30" s="165" t="s">
        <v>573</v>
      </c>
      <c r="E30" s="165" t="s">
        <v>196</v>
      </c>
      <c r="F30" s="165" t="s">
        <v>193</v>
      </c>
      <c r="G30" s="165" t="s">
        <v>235</v>
      </c>
      <c r="H30" s="204" t="s">
        <v>574</v>
      </c>
    </row>
    <row r="31" spans="1:8" s="206" customFormat="1" ht="25.5" customHeight="1">
      <c r="A31" s="205">
        <v>141</v>
      </c>
      <c r="B31" s="243" t="s">
        <v>575</v>
      </c>
      <c r="C31" s="243"/>
      <c r="D31" s="243"/>
      <c r="E31" s="243"/>
      <c r="F31" s="243"/>
      <c r="G31" s="243"/>
      <c r="H31" s="243"/>
    </row>
    <row r="32" spans="1:8" ht="36" customHeight="1">
      <c r="A32" s="165" t="s">
        <v>576</v>
      </c>
      <c r="B32" s="165" t="s">
        <v>190</v>
      </c>
      <c r="C32" s="165" t="s">
        <v>232</v>
      </c>
      <c r="D32" s="165" t="s">
        <v>577</v>
      </c>
      <c r="E32" s="165" t="s">
        <v>196</v>
      </c>
      <c r="F32" s="165" t="s">
        <v>193</v>
      </c>
      <c r="G32" s="165" t="s">
        <v>235</v>
      </c>
      <c r="H32" s="204" t="s">
        <v>578</v>
      </c>
    </row>
    <row r="33" spans="1:8" s="225" customFormat="1" ht="33" customHeight="1">
      <c r="A33" s="244" t="s">
        <v>579</v>
      </c>
      <c r="B33" s="245"/>
      <c r="C33" s="245"/>
      <c r="D33" s="245"/>
      <c r="E33" s="245"/>
      <c r="F33" s="245"/>
      <c r="G33" s="245"/>
      <c r="H33" s="246"/>
    </row>
    <row r="34" spans="1:8" s="206" customFormat="1" ht="28.5" customHeight="1">
      <c r="A34" s="205">
        <v>840</v>
      </c>
      <c r="B34" s="243" t="s">
        <v>580</v>
      </c>
      <c r="C34" s="243"/>
      <c r="D34" s="243"/>
      <c r="E34" s="243"/>
      <c r="F34" s="243"/>
      <c r="G34" s="243"/>
      <c r="H34" s="243"/>
    </row>
    <row r="35" spans="1:8" ht="36" customHeight="1">
      <c r="A35" s="165" t="s">
        <v>581</v>
      </c>
      <c r="B35" s="165" t="s">
        <v>190</v>
      </c>
      <c r="C35" s="165" t="s">
        <v>232</v>
      </c>
      <c r="D35" s="165" t="s">
        <v>582</v>
      </c>
      <c r="E35" s="165" t="s">
        <v>196</v>
      </c>
      <c r="F35" s="165" t="s">
        <v>193</v>
      </c>
      <c r="G35" s="165" t="s">
        <v>235</v>
      </c>
      <c r="H35" s="204" t="s">
        <v>583</v>
      </c>
    </row>
    <row r="36" spans="1:8" s="206" customFormat="1" ht="28.5" customHeight="1">
      <c r="A36" s="205">
        <v>825</v>
      </c>
      <c r="B36" s="243" t="s">
        <v>584</v>
      </c>
      <c r="C36" s="243"/>
      <c r="D36" s="243"/>
      <c r="E36" s="243"/>
      <c r="F36" s="243"/>
      <c r="G36" s="243"/>
      <c r="H36" s="243"/>
    </row>
    <row r="37" spans="1:8" ht="61.5" customHeight="1">
      <c r="A37" s="165" t="s">
        <v>585</v>
      </c>
      <c r="B37" s="165" t="s">
        <v>190</v>
      </c>
      <c r="C37" s="165" t="s">
        <v>210</v>
      </c>
      <c r="D37" s="165" t="s">
        <v>567</v>
      </c>
      <c r="E37" s="165" t="s">
        <v>196</v>
      </c>
      <c r="F37" s="165" t="s">
        <v>193</v>
      </c>
      <c r="G37" s="165" t="s">
        <v>197</v>
      </c>
      <c r="H37" s="195" t="s">
        <v>568</v>
      </c>
    </row>
    <row r="38" spans="1:8" s="226" customFormat="1" ht="29.25" customHeight="1">
      <c r="A38" s="244" t="s">
        <v>586</v>
      </c>
      <c r="B38" s="245"/>
      <c r="C38" s="245"/>
      <c r="D38" s="245"/>
      <c r="E38" s="245"/>
      <c r="F38" s="245"/>
      <c r="G38" s="245"/>
      <c r="H38" s="246"/>
    </row>
    <row r="39" spans="1:8" s="206" customFormat="1" ht="24.75" customHeight="1">
      <c r="A39" s="205" t="s">
        <v>284</v>
      </c>
      <c r="B39" s="247" t="s">
        <v>486</v>
      </c>
      <c r="C39" s="247"/>
      <c r="D39" s="247"/>
      <c r="E39" s="247"/>
      <c r="F39" s="247"/>
      <c r="G39" s="247"/>
      <c r="H39" s="247"/>
    </row>
    <row r="40" spans="1:8" ht="54.75" customHeight="1">
      <c r="A40" s="165" t="s">
        <v>284</v>
      </c>
      <c r="B40" s="165" t="s">
        <v>190</v>
      </c>
      <c r="C40" s="165" t="s">
        <v>219</v>
      </c>
      <c r="D40" s="165" t="s">
        <v>294</v>
      </c>
      <c r="E40" s="165" t="s">
        <v>223</v>
      </c>
      <c r="F40" s="165" t="s">
        <v>193</v>
      </c>
      <c r="G40" s="165" t="s">
        <v>224</v>
      </c>
      <c r="H40" s="195" t="s">
        <v>225</v>
      </c>
    </row>
    <row r="41" spans="1:8" ht="34.5" customHeight="1">
      <c r="A41" s="165" t="s">
        <v>284</v>
      </c>
      <c r="B41" s="165" t="s">
        <v>190</v>
      </c>
      <c r="C41" s="165" t="s">
        <v>219</v>
      </c>
      <c r="D41" s="165" t="s">
        <v>226</v>
      </c>
      <c r="E41" s="165" t="s">
        <v>201</v>
      </c>
      <c r="F41" s="165" t="s">
        <v>193</v>
      </c>
      <c r="G41" s="165" t="s">
        <v>224</v>
      </c>
      <c r="H41" s="204" t="s">
        <v>227</v>
      </c>
    </row>
    <row r="42" spans="1:8" ht="27" customHeight="1">
      <c r="A42" s="165" t="s">
        <v>284</v>
      </c>
      <c r="B42" s="165" t="s">
        <v>190</v>
      </c>
      <c r="C42" s="165" t="s">
        <v>253</v>
      </c>
      <c r="D42" s="165" t="s">
        <v>4</v>
      </c>
      <c r="E42" s="165" t="s">
        <v>223</v>
      </c>
      <c r="F42" s="165" t="s">
        <v>193</v>
      </c>
      <c r="G42" s="165" t="s">
        <v>485</v>
      </c>
      <c r="H42" s="195" t="s">
        <v>587</v>
      </c>
    </row>
    <row r="43" spans="1:8" ht="45.75" customHeight="1">
      <c r="A43" s="165" t="s">
        <v>284</v>
      </c>
      <c r="B43" s="165" t="s">
        <v>190</v>
      </c>
      <c r="C43" s="165" t="s">
        <v>253</v>
      </c>
      <c r="D43" s="165" t="s">
        <v>588</v>
      </c>
      <c r="E43" s="165" t="s">
        <v>201</v>
      </c>
      <c r="F43" s="165" t="s">
        <v>193</v>
      </c>
      <c r="G43" s="165" t="s">
        <v>589</v>
      </c>
      <c r="H43" s="195" t="s">
        <v>590</v>
      </c>
    </row>
    <row r="44" spans="1:8" ht="25.5" customHeight="1">
      <c r="A44" s="165" t="s">
        <v>284</v>
      </c>
      <c r="B44" s="165" t="s">
        <v>190</v>
      </c>
      <c r="C44" s="165" t="s">
        <v>251</v>
      </c>
      <c r="D44" s="165" t="s">
        <v>289</v>
      </c>
      <c r="E44" s="165" t="s">
        <v>201</v>
      </c>
      <c r="F44" s="165" t="s">
        <v>193</v>
      </c>
      <c r="G44" s="165" t="s">
        <v>252</v>
      </c>
      <c r="H44" s="195" t="s">
        <v>563</v>
      </c>
    </row>
    <row r="45" spans="1:8" ht="25.5" customHeight="1">
      <c r="A45" s="165" t="s">
        <v>284</v>
      </c>
      <c r="B45" s="165" t="s">
        <v>190</v>
      </c>
      <c r="C45" s="165" t="s">
        <v>251</v>
      </c>
      <c r="D45" s="165" t="s">
        <v>341</v>
      </c>
      <c r="E45" s="165" t="s">
        <v>201</v>
      </c>
      <c r="F45" s="165" t="s">
        <v>193</v>
      </c>
      <c r="G45" s="165" t="s">
        <v>252</v>
      </c>
      <c r="H45" s="195" t="s">
        <v>342</v>
      </c>
    </row>
    <row r="46" spans="1:8" ht="27" customHeight="1">
      <c r="A46" s="232" t="s">
        <v>284</v>
      </c>
      <c r="B46" s="232" t="s">
        <v>190</v>
      </c>
      <c r="C46" s="232" t="s">
        <v>484</v>
      </c>
      <c r="D46" s="232" t="s">
        <v>591</v>
      </c>
      <c r="E46" s="232" t="s">
        <v>201</v>
      </c>
      <c r="F46" s="232" t="s">
        <v>193</v>
      </c>
      <c r="G46" s="232" t="s">
        <v>235</v>
      </c>
      <c r="H46" s="233" t="s">
        <v>592</v>
      </c>
    </row>
    <row r="47" spans="1:8" ht="41.25" customHeight="1">
      <c r="A47" s="235" t="s">
        <v>284</v>
      </c>
      <c r="B47" s="235" t="s">
        <v>190</v>
      </c>
      <c r="C47" s="235" t="s">
        <v>232</v>
      </c>
      <c r="D47" s="235" t="s">
        <v>630</v>
      </c>
      <c r="E47" s="235" t="s">
        <v>201</v>
      </c>
      <c r="F47" s="235" t="s">
        <v>193</v>
      </c>
      <c r="G47" s="235" t="s">
        <v>235</v>
      </c>
      <c r="H47" s="236" t="s">
        <v>632</v>
      </c>
    </row>
    <row r="48" spans="1:8" ht="27" customHeight="1">
      <c r="A48" s="235" t="s">
        <v>284</v>
      </c>
      <c r="B48" s="235" t="s">
        <v>190</v>
      </c>
      <c r="C48" s="235" t="s">
        <v>232</v>
      </c>
      <c r="D48" s="235" t="s">
        <v>631</v>
      </c>
      <c r="E48" s="235" t="s">
        <v>201</v>
      </c>
      <c r="F48" s="235" t="s">
        <v>193</v>
      </c>
      <c r="G48" s="235" t="s">
        <v>235</v>
      </c>
      <c r="H48" s="236" t="s">
        <v>633</v>
      </c>
    </row>
    <row r="49" spans="1:8" s="206" customFormat="1" ht="24" customHeight="1">
      <c r="A49" s="234" t="s">
        <v>285</v>
      </c>
      <c r="B49" s="248" t="s">
        <v>593</v>
      </c>
      <c r="C49" s="249"/>
      <c r="D49" s="249"/>
      <c r="E49" s="249"/>
      <c r="F49" s="249"/>
      <c r="G49" s="249"/>
      <c r="H49" s="250"/>
    </row>
    <row r="50" spans="1:8" ht="28.5" customHeight="1">
      <c r="A50" s="165" t="s">
        <v>285</v>
      </c>
      <c r="B50" s="165" t="s">
        <v>243</v>
      </c>
      <c r="C50" s="165" t="s">
        <v>203</v>
      </c>
      <c r="D50" s="165" t="s">
        <v>245</v>
      </c>
      <c r="E50" s="165" t="s">
        <v>201</v>
      </c>
      <c r="F50" s="165" t="s">
        <v>193</v>
      </c>
      <c r="G50" s="165" t="s">
        <v>246</v>
      </c>
      <c r="H50" s="211" t="s">
        <v>247</v>
      </c>
    </row>
    <row r="51" spans="1:8" ht="28.5" customHeight="1">
      <c r="A51" s="165" t="s">
        <v>285</v>
      </c>
      <c r="B51" s="165" t="s">
        <v>243</v>
      </c>
      <c r="C51" s="165" t="s">
        <v>203</v>
      </c>
      <c r="D51" s="165" t="s">
        <v>616</v>
      </c>
      <c r="E51" s="165" t="s">
        <v>201</v>
      </c>
      <c r="F51" s="165" t="s">
        <v>193</v>
      </c>
      <c r="G51" s="167" t="s">
        <v>246</v>
      </c>
      <c r="H51" s="168" t="s">
        <v>617</v>
      </c>
    </row>
    <row r="52" spans="1:8" ht="22.5" customHeight="1">
      <c r="A52" s="165" t="s">
        <v>285</v>
      </c>
      <c r="B52" s="165" t="s">
        <v>243</v>
      </c>
      <c r="C52" s="165" t="s">
        <v>203</v>
      </c>
      <c r="D52" s="165" t="s">
        <v>418</v>
      </c>
      <c r="E52" s="165" t="s">
        <v>201</v>
      </c>
      <c r="F52" s="165" t="s">
        <v>193</v>
      </c>
      <c r="G52" s="165" t="s">
        <v>246</v>
      </c>
      <c r="H52" s="212" t="s">
        <v>615</v>
      </c>
    </row>
    <row r="53" spans="1:8" ht="24.75" customHeight="1">
      <c r="A53" s="165" t="s">
        <v>285</v>
      </c>
      <c r="B53" s="165" t="s">
        <v>243</v>
      </c>
      <c r="C53" s="165" t="s">
        <v>203</v>
      </c>
      <c r="D53" s="165" t="s">
        <v>419</v>
      </c>
      <c r="E53" s="165" t="s">
        <v>201</v>
      </c>
      <c r="F53" s="165" t="s">
        <v>193</v>
      </c>
      <c r="G53" s="165" t="s">
        <v>246</v>
      </c>
      <c r="H53" s="204" t="s">
        <v>420</v>
      </c>
    </row>
    <row r="54" spans="1:8" ht="21" customHeight="1">
      <c r="A54" s="165" t="s">
        <v>285</v>
      </c>
      <c r="B54" s="165" t="s">
        <v>243</v>
      </c>
      <c r="C54" s="165" t="s">
        <v>203</v>
      </c>
      <c r="D54" s="165" t="s">
        <v>471</v>
      </c>
      <c r="E54" s="165" t="s">
        <v>201</v>
      </c>
      <c r="F54" s="165" t="s">
        <v>193</v>
      </c>
      <c r="G54" s="165" t="s">
        <v>246</v>
      </c>
      <c r="H54" s="195" t="s">
        <v>472</v>
      </c>
    </row>
    <row r="55" spans="1:9" ht="30.75" customHeight="1">
      <c r="A55" s="165" t="s">
        <v>285</v>
      </c>
      <c r="B55" s="165" t="s">
        <v>243</v>
      </c>
      <c r="C55" s="165" t="s">
        <v>203</v>
      </c>
      <c r="D55" s="165" t="s">
        <v>422</v>
      </c>
      <c r="E55" s="165" t="s">
        <v>201</v>
      </c>
      <c r="F55" s="165" t="s">
        <v>193</v>
      </c>
      <c r="G55" s="165" t="s">
        <v>246</v>
      </c>
      <c r="H55" s="227" t="s">
        <v>423</v>
      </c>
      <c r="I55" s="228"/>
    </row>
    <row r="56" spans="1:9" ht="32.25" customHeight="1">
      <c r="A56" s="165" t="s">
        <v>285</v>
      </c>
      <c r="B56" s="165" t="s">
        <v>243</v>
      </c>
      <c r="C56" s="165" t="s">
        <v>203</v>
      </c>
      <c r="D56" s="165" t="s">
        <v>424</v>
      </c>
      <c r="E56" s="165" t="s">
        <v>201</v>
      </c>
      <c r="F56" s="165" t="s">
        <v>193</v>
      </c>
      <c r="G56" s="165" t="s">
        <v>246</v>
      </c>
      <c r="H56" s="195" t="s">
        <v>425</v>
      </c>
      <c r="I56" s="228"/>
    </row>
    <row r="57" spans="1:8" ht="28.5" customHeight="1">
      <c r="A57" s="165" t="s">
        <v>285</v>
      </c>
      <c r="B57" s="165" t="s">
        <v>243</v>
      </c>
      <c r="C57" s="165" t="s">
        <v>203</v>
      </c>
      <c r="D57" s="165" t="s">
        <v>426</v>
      </c>
      <c r="E57" s="165" t="s">
        <v>201</v>
      </c>
      <c r="F57" s="165" t="s">
        <v>193</v>
      </c>
      <c r="G57" s="165" t="s">
        <v>246</v>
      </c>
      <c r="H57" s="204" t="s">
        <v>427</v>
      </c>
    </row>
    <row r="58" spans="1:8" ht="28.5" customHeight="1">
      <c r="A58" s="165" t="s">
        <v>285</v>
      </c>
      <c r="B58" s="165" t="s">
        <v>243</v>
      </c>
      <c r="C58" s="165" t="s">
        <v>203</v>
      </c>
      <c r="D58" s="165" t="s">
        <v>432</v>
      </c>
      <c r="E58" s="165" t="s">
        <v>201</v>
      </c>
      <c r="F58" s="165" t="s">
        <v>193</v>
      </c>
      <c r="G58" s="165" t="s">
        <v>246</v>
      </c>
      <c r="H58" s="204" t="s">
        <v>433</v>
      </c>
    </row>
    <row r="59" spans="1:8" ht="28.5" customHeight="1">
      <c r="A59" s="165" t="s">
        <v>285</v>
      </c>
      <c r="B59" s="165" t="s">
        <v>243</v>
      </c>
      <c r="C59" s="165" t="s">
        <v>203</v>
      </c>
      <c r="D59" s="165" t="s">
        <v>434</v>
      </c>
      <c r="E59" s="165" t="s">
        <v>201</v>
      </c>
      <c r="F59" s="165" t="s">
        <v>193</v>
      </c>
      <c r="G59" s="165" t="s">
        <v>246</v>
      </c>
      <c r="H59" s="216" t="s">
        <v>436</v>
      </c>
    </row>
    <row r="60" spans="1:8" ht="37.5" customHeight="1">
      <c r="A60" s="165" t="s">
        <v>285</v>
      </c>
      <c r="B60" s="165" t="s">
        <v>243</v>
      </c>
      <c r="C60" s="165" t="s">
        <v>203</v>
      </c>
      <c r="D60" s="165" t="s">
        <v>439</v>
      </c>
      <c r="E60" s="165" t="s">
        <v>201</v>
      </c>
      <c r="F60" s="165" t="s">
        <v>193</v>
      </c>
      <c r="G60" s="165" t="s">
        <v>246</v>
      </c>
      <c r="H60" s="204" t="s">
        <v>440</v>
      </c>
    </row>
    <row r="61" spans="1:8" ht="37.5" customHeight="1">
      <c r="A61" s="165" t="s">
        <v>285</v>
      </c>
      <c r="B61" s="165" t="s">
        <v>243</v>
      </c>
      <c r="C61" s="165" t="s">
        <v>203</v>
      </c>
      <c r="D61" s="165" t="s">
        <v>442</v>
      </c>
      <c r="E61" s="165" t="s">
        <v>201</v>
      </c>
      <c r="F61" s="165" t="s">
        <v>193</v>
      </c>
      <c r="G61" s="165" t="s">
        <v>246</v>
      </c>
      <c r="H61" s="204" t="s">
        <v>443</v>
      </c>
    </row>
    <row r="62" spans="1:8" ht="28.5" customHeight="1">
      <c r="A62" s="165" t="s">
        <v>285</v>
      </c>
      <c r="B62" s="165" t="s">
        <v>243</v>
      </c>
      <c r="C62" s="165" t="s">
        <v>203</v>
      </c>
      <c r="D62" s="165" t="s">
        <v>444</v>
      </c>
      <c r="E62" s="165" t="s">
        <v>201</v>
      </c>
      <c r="F62" s="165" t="s">
        <v>193</v>
      </c>
      <c r="G62" s="165" t="s">
        <v>246</v>
      </c>
      <c r="H62" s="195" t="s">
        <v>445</v>
      </c>
    </row>
    <row r="63" spans="1:9" ht="28.5" customHeight="1">
      <c r="A63" s="165" t="s">
        <v>285</v>
      </c>
      <c r="B63" s="165" t="s">
        <v>243</v>
      </c>
      <c r="C63" s="165" t="s">
        <v>203</v>
      </c>
      <c r="D63" s="165" t="s">
        <v>446</v>
      </c>
      <c r="E63" s="165" t="s">
        <v>201</v>
      </c>
      <c r="F63" s="165" t="s">
        <v>193</v>
      </c>
      <c r="G63" s="165" t="s">
        <v>246</v>
      </c>
      <c r="H63" s="227" t="s">
        <v>447</v>
      </c>
      <c r="I63" s="228"/>
    </row>
    <row r="64" spans="1:9" ht="33.75" customHeight="1">
      <c r="A64" s="165" t="s">
        <v>285</v>
      </c>
      <c r="B64" s="165" t="s">
        <v>243</v>
      </c>
      <c r="C64" s="165" t="s">
        <v>203</v>
      </c>
      <c r="D64" s="165" t="s">
        <v>448</v>
      </c>
      <c r="E64" s="165" t="s">
        <v>201</v>
      </c>
      <c r="F64" s="165" t="s">
        <v>193</v>
      </c>
      <c r="G64" s="165" t="s">
        <v>246</v>
      </c>
      <c r="H64" s="195" t="s">
        <v>449</v>
      </c>
      <c r="I64" s="228"/>
    </row>
    <row r="65" spans="1:8" ht="17.25" customHeight="1">
      <c r="A65" s="165" t="s">
        <v>285</v>
      </c>
      <c r="B65" s="165" t="s">
        <v>243</v>
      </c>
      <c r="C65" s="165" t="s">
        <v>203</v>
      </c>
      <c r="D65" s="165" t="s">
        <v>429</v>
      </c>
      <c r="E65" s="165" t="s">
        <v>201</v>
      </c>
      <c r="F65" s="165" t="s">
        <v>193</v>
      </c>
      <c r="G65" s="165" t="s">
        <v>246</v>
      </c>
      <c r="H65" s="195" t="s">
        <v>450</v>
      </c>
    </row>
    <row r="66" spans="1:8" ht="17.25" customHeight="1">
      <c r="A66" s="165" t="s">
        <v>285</v>
      </c>
      <c r="B66" s="165" t="s">
        <v>243</v>
      </c>
      <c r="C66" s="165" t="s">
        <v>203</v>
      </c>
      <c r="D66" s="165" t="s">
        <v>429</v>
      </c>
      <c r="E66" s="165" t="s">
        <v>201</v>
      </c>
      <c r="F66" s="165" t="s">
        <v>193</v>
      </c>
      <c r="G66" s="165" t="s">
        <v>246</v>
      </c>
      <c r="H66" s="195" t="s">
        <v>594</v>
      </c>
    </row>
    <row r="67" spans="1:8" ht="23.25" customHeight="1">
      <c r="A67" s="165" t="s">
        <v>285</v>
      </c>
      <c r="B67" s="165" t="s">
        <v>243</v>
      </c>
      <c r="C67" s="165" t="s">
        <v>203</v>
      </c>
      <c r="D67" s="165" t="s">
        <v>429</v>
      </c>
      <c r="E67" s="165" t="s">
        <v>201</v>
      </c>
      <c r="F67" s="165" t="s">
        <v>193</v>
      </c>
      <c r="G67" s="165" t="s">
        <v>246</v>
      </c>
      <c r="H67" s="195" t="s">
        <v>595</v>
      </c>
    </row>
    <row r="68" spans="1:8" ht="18.75" customHeight="1">
      <c r="A68" s="165" t="s">
        <v>285</v>
      </c>
      <c r="B68" s="165" t="s">
        <v>243</v>
      </c>
      <c r="C68" s="165" t="s">
        <v>203</v>
      </c>
      <c r="D68" s="165" t="s">
        <v>429</v>
      </c>
      <c r="E68" s="165" t="s">
        <v>201</v>
      </c>
      <c r="F68" s="165" t="s">
        <v>193</v>
      </c>
      <c r="G68" s="165" t="s">
        <v>246</v>
      </c>
      <c r="H68" s="195" t="s">
        <v>452</v>
      </c>
    </row>
    <row r="69" spans="1:8" ht="28.5" customHeight="1">
      <c r="A69" s="165" t="s">
        <v>285</v>
      </c>
      <c r="B69" s="165" t="s">
        <v>243</v>
      </c>
      <c r="C69" s="165" t="s">
        <v>203</v>
      </c>
      <c r="D69" s="165" t="s">
        <v>429</v>
      </c>
      <c r="E69" s="165" t="s">
        <v>201</v>
      </c>
      <c r="F69" s="165" t="s">
        <v>193</v>
      </c>
      <c r="G69" s="165" t="s">
        <v>246</v>
      </c>
      <c r="H69" s="195" t="s">
        <v>453</v>
      </c>
    </row>
    <row r="70" spans="1:8" ht="36" customHeight="1">
      <c r="A70" s="165" t="s">
        <v>285</v>
      </c>
      <c r="B70" s="165" t="s">
        <v>243</v>
      </c>
      <c r="C70" s="165" t="s">
        <v>203</v>
      </c>
      <c r="D70" s="165" t="s">
        <v>429</v>
      </c>
      <c r="E70" s="165" t="s">
        <v>201</v>
      </c>
      <c r="F70" s="165" t="s">
        <v>193</v>
      </c>
      <c r="G70" s="165" t="s">
        <v>246</v>
      </c>
      <c r="H70" s="195" t="s">
        <v>14</v>
      </c>
    </row>
    <row r="71" spans="1:8" ht="28.5" customHeight="1">
      <c r="A71" s="165" t="s">
        <v>285</v>
      </c>
      <c r="B71" s="165" t="s">
        <v>243</v>
      </c>
      <c r="C71" s="165" t="s">
        <v>203</v>
      </c>
      <c r="D71" s="165" t="s">
        <v>429</v>
      </c>
      <c r="E71" s="165" t="s">
        <v>201</v>
      </c>
      <c r="F71" s="165" t="s">
        <v>193</v>
      </c>
      <c r="G71" s="165" t="s">
        <v>246</v>
      </c>
      <c r="H71" s="204" t="s">
        <v>430</v>
      </c>
    </row>
    <row r="72" spans="1:8" ht="28.5" customHeight="1">
      <c r="A72" s="165" t="s">
        <v>285</v>
      </c>
      <c r="B72" s="165" t="s">
        <v>243</v>
      </c>
      <c r="C72" s="165" t="s">
        <v>203</v>
      </c>
      <c r="D72" s="165" t="s">
        <v>429</v>
      </c>
      <c r="E72" s="165" t="s">
        <v>201</v>
      </c>
      <c r="F72" s="165" t="s">
        <v>193</v>
      </c>
      <c r="G72" s="165" t="s">
        <v>246</v>
      </c>
      <c r="H72" s="204" t="s">
        <v>431</v>
      </c>
    </row>
    <row r="73" spans="1:8" ht="20.25" customHeight="1">
      <c r="A73" s="165" t="s">
        <v>285</v>
      </c>
      <c r="B73" s="165" t="s">
        <v>243</v>
      </c>
      <c r="C73" s="165" t="s">
        <v>203</v>
      </c>
      <c r="D73" s="165" t="s">
        <v>429</v>
      </c>
      <c r="E73" s="165" t="s">
        <v>201</v>
      </c>
      <c r="F73" s="165" t="s">
        <v>193</v>
      </c>
      <c r="G73" s="165" t="s">
        <v>246</v>
      </c>
      <c r="H73" s="195" t="s">
        <v>596</v>
      </c>
    </row>
    <row r="74" spans="1:8" ht="43.5" customHeight="1">
      <c r="A74" s="165" t="s">
        <v>285</v>
      </c>
      <c r="B74" s="165" t="s">
        <v>243</v>
      </c>
      <c r="C74" s="165" t="s">
        <v>203</v>
      </c>
      <c r="D74" s="165" t="s">
        <v>483</v>
      </c>
      <c r="E74" s="165" t="s">
        <v>201</v>
      </c>
      <c r="F74" s="165" t="s">
        <v>193</v>
      </c>
      <c r="G74" s="165" t="s">
        <v>246</v>
      </c>
      <c r="H74" s="195" t="s">
        <v>597</v>
      </c>
    </row>
    <row r="75" spans="1:8" ht="26.25" customHeight="1">
      <c r="A75" s="165" t="s">
        <v>285</v>
      </c>
      <c r="B75" s="165" t="s">
        <v>243</v>
      </c>
      <c r="C75" s="165" t="s">
        <v>203</v>
      </c>
      <c r="D75" s="165" t="s">
        <v>429</v>
      </c>
      <c r="E75" s="165" t="s">
        <v>201</v>
      </c>
      <c r="F75" s="165" t="s">
        <v>193</v>
      </c>
      <c r="G75" s="165" t="s">
        <v>246</v>
      </c>
      <c r="H75" s="195" t="s">
        <v>455</v>
      </c>
    </row>
    <row r="76" spans="1:8" ht="26.25" customHeight="1">
      <c r="A76" s="165" t="s">
        <v>285</v>
      </c>
      <c r="B76" s="165" t="s">
        <v>243</v>
      </c>
      <c r="C76" s="165" t="s">
        <v>203</v>
      </c>
      <c r="D76" s="165" t="s">
        <v>429</v>
      </c>
      <c r="E76" s="165" t="s">
        <v>201</v>
      </c>
      <c r="F76" s="165" t="s">
        <v>193</v>
      </c>
      <c r="G76" s="165" t="s">
        <v>246</v>
      </c>
      <c r="H76" s="195" t="s">
        <v>598</v>
      </c>
    </row>
    <row r="77" spans="1:8" ht="28.5" customHeight="1">
      <c r="A77" s="165" t="s">
        <v>285</v>
      </c>
      <c r="B77" s="165" t="s">
        <v>243</v>
      </c>
      <c r="C77" s="165" t="s">
        <v>203</v>
      </c>
      <c r="D77" s="165" t="s">
        <v>429</v>
      </c>
      <c r="E77" s="165" t="s">
        <v>201</v>
      </c>
      <c r="F77" s="165" t="s">
        <v>193</v>
      </c>
      <c r="G77" s="165" t="s">
        <v>246</v>
      </c>
      <c r="H77" s="195" t="s">
        <v>599</v>
      </c>
    </row>
    <row r="78" spans="1:8" ht="28.5" customHeight="1">
      <c r="A78" s="165" t="s">
        <v>285</v>
      </c>
      <c r="B78" s="165" t="s">
        <v>243</v>
      </c>
      <c r="C78" s="165" t="s">
        <v>203</v>
      </c>
      <c r="D78" s="165" t="s">
        <v>429</v>
      </c>
      <c r="E78" s="165" t="s">
        <v>201</v>
      </c>
      <c r="F78" s="165" t="s">
        <v>193</v>
      </c>
      <c r="G78" s="165" t="s">
        <v>246</v>
      </c>
      <c r="H78" s="195" t="s">
        <v>445</v>
      </c>
    </row>
    <row r="79" spans="1:8" ht="33.75" customHeight="1">
      <c r="A79" s="165" t="s">
        <v>285</v>
      </c>
      <c r="B79" s="165" t="s">
        <v>243</v>
      </c>
      <c r="C79" s="165" t="s">
        <v>203</v>
      </c>
      <c r="D79" s="165" t="s">
        <v>555</v>
      </c>
      <c r="E79" s="165" t="s">
        <v>201</v>
      </c>
      <c r="F79" s="165" t="s">
        <v>193</v>
      </c>
      <c r="G79" s="165" t="s">
        <v>246</v>
      </c>
      <c r="H79" s="195" t="s">
        <v>600</v>
      </c>
    </row>
    <row r="80" spans="1:8" ht="54" customHeight="1">
      <c r="A80" s="165" t="s">
        <v>285</v>
      </c>
      <c r="B80" s="165" t="s">
        <v>243</v>
      </c>
      <c r="C80" s="165" t="s">
        <v>203</v>
      </c>
      <c r="D80" s="165" t="s">
        <v>555</v>
      </c>
      <c r="E80" s="165" t="s">
        <v>201</v>
      </c>
      <c r="F80" s="165" t="s">
        <v>193</v>
      </c>
      <c r="G80" s="165" t="s">
        <v>246</v>
      </c>
      <c r="H80" s="195" t="s">
        <v>476</v>
      </c>
    </row>
    <row r="81" spans="1:8" ht="54" customHeight="1">
      <c r="A81" s="165" t="s">
        <v>285</v>
      </c>
      <c r="B81" s="165" t="s">
        <v>243</v>
      </c>
      <c r="C81" s="165" t="s">
        <v>203</v>
      </c>
      <c r="D81" s="165" t="s">
        <v>12</v>
      </c>
      <c r="E81" s="165" t="s">
        <v>201</v>
      </c>
      <c r="F81" s="165" t="s">
        <v>193</v>
      </c>
      <c r="G81" s="165" t="s">
        <v>246</v>
      </c>
      <c r="H81" s="195" t="s">
        <v>476</v>
      </c>
    </row>
    <row r="82" spans="1:8" ht="70.5" customHeight="1">
      <c r="A82" s="165" t="s">
        <v>285</v>
      </c>
      <c r="B82" s="165" t="s">
        <v>243</v>
      </c>
      <c r="C82" s="165" t="s">
        <v>203</v>
      </c>
      <c r="D82" s="165" t="s">
        <v>429</v>
      </c>
      <c r="E82" s="165" t="s">
        <v>201</v>
      </c>
      <c r="F82" s="165" t="s">
        <v>193</v>
      </c>
      <c r="G82" s="165" t="s">
        <v>246</v>
      </c>
      <c r="H82" s="195" t="s">
        <v>601</v>
      </c>
    </row>
    <row r="83" spans="1:8" ht="33.75" customHeight="1">
      <c r="A83" s="165" t="s">
        <v>285</v>
      </c>
      <c r="B83" s="165" t="s">
        <v>243</v>
      </c>
      <c r="C83" s="165" t="s">
        <v>203</v>
      </c>
      <c r="D83" s="165" t="s">
        <v>463</v>
      </c>
      <c r="E83" s="165" t="s">
        <v>201</v>
      </c>
      <c r="F83" s="165" t="s">
        <v>193</v>
      </c>
      <c r="G83" s="165" t="s">
        <v>246</v>
      </c>
      <c r="H83" s="195" t="s">
        <v>602</v>
      </c>
    </row>
    <row r="84" spans="1:8" ht="28.5" customHeight="1">
      <c r="A84" s="165" t="s">
        <v>285</v>
      </c>
      <c r="B84" s="165" t="s">
        <v>243</v>
      </c>
      <c r="C84" s="165" t="s">
        <v>203</v>
      </c>
      <c r="D84" s="165" t="s">
        <v>429</v>
      </c>
      <c r="E84" s="165" t="s">
        <v>201</v>
      </c>
      <c r="F84" s="165" t="s">
        <v>193</v>
      </c>
      <c r="G84" s="165" t="s">
        <v>246</v>
      </c>
      <c r="H84" s="195" t="s">
        <v>460</v>
      </c>
    </row>
    <row r="85" spans="1:8" ht="28.5" customHeight="1">
      <c r="A85" s="165" t="s">
        <v>285</v>
      </c>
      <c r="B85" s="165" t="s">
        <v>243</v>
      </c>
      <c r="C85" s="165" t="s">
        <v>203</v>
      </c>
      <c r="D85" s="165" t="s">
        <v>429</v>
      </c>
      <c r="E85" s="165" t="s">
        <v>201</v>
      </c>
      <c r="F85" s="165" t="s">
        <v>193</v>
      </c>
      <c r="G85" s="165" t="s">
        <v>246</v>
      </c>
      <c r="H85" s="195" t="s">
        <v>603</v>
      </c>
    </row>
    <row r="86" spans="1:8" ht="28.5" customHeight="1">
      <c r="A86" s="165" t="s">
        <v>285</v>
      </c>
      <c r="B86" s="165" t="s">
        <v>243</v>
      </c>
      <c r="C86" s="165" t="s">
        <v>203</v>
      </c>
      <c r="D86" s="165" t="s">
        <v>418</v>
      </c>
      <c r="E86" s="165" t="s">
        <v>201</v>
      </c>
      <c r="F86" s="165" t="s">
        <v>193</v>
      </c>
      <c r="G86" s="165" t="s">
        <v>246</v>
      </c>
      <c r="H86" s="200" t="s">
        <v>458</v>
      </c>
    </row>
    <row r="87" spans="1:8" ht="28.5" customHeight="1">
      <c r="A87" s="165" t="s">
        <v>285</v>
      </c>
      <c r="B87" s="165" t="s">
        <v>243</v>
      </c>
      <c r="C87" s="165" t="s">
        <v>203</v>
      </c>
      <c r="D87" s="165" t="s">
        <v>429</v>
      </c>
      <c r="E87" s="165" t="s">
        <v>201</v>
      </c>
      <c r="F87" s="165" t="s">
        <v>193</v>
      </c>
      <c r="G87" s="165" t="s">
        <v>246</v>
      </c>
      <c r="H87" s="195" t="s">
        <v>461</v>
      </c>
    </row>
    <row r="88" spans="1:8" ht="28.5" customHeight="1">
      <c r="A88" s="165" t="s">
        <v>285</v>
      </c>
      <c r="B88" s="165" t="s">
        <v>243</v>
      </c>
      <c r="C88" s="165" t="s">
        <v>203</v>
      </c>
      <c r="D88" s="165" t="s">
        <v>429</v>
      </c>
      <c r="E88" s="165" t="s">
        <v>201</v>
      </c>
      <c r="F88" s="165" t="s">
        <v>193</v>
      </c>
      <c r="G88" s="165" t="s">
        <v>246</v>
      </c>
      <c r="H88" s="195" t="s">
        <v>462</v>
      </c>
    </row>
    <row r="89" spans="1:8" ht="28.5" customHeight="1">
      <c r="A89" s="165" t="s">
        <v>285</v>
      </c>
      <c r="B89" s="165" t="s">
        <v>243</v>
      </c>
      <c r="C89" s="165" t="s">
        <v>203</v>
      </c>
      <c r="D89" s="165" t="s">
        <v>418</v>
      </c>
      <c r="E89" s="165" t="s">
        <v>201</v>
      </c>
      <c r="F89" s="165" t="s">
        <v>193</v>
      </c>
      <c r="G89" s="165" t="s">
        <v>246</v>
      </c>
      <c r="H89" s="195" t="s">
        <v>604</v>
      </c>
    </row>
    <row r="90" spans="1:8" ht="28.5" customHeight="1">
      <c r="A90" s="165" t="s">
        <v>285</v>
      </c>
      <c r="B90" s="165" t="s">
        <v>243</v>
      </c>
      <c r="C90" s="165" t="s">
        <v>203</v>
      </c>
      <c r="D90" s="165" t="s">
        <v>437</v>
      </c>
      <c r="E90" s="165" t="s">
        <v>201</v>
      </c>
      <c r="F90" s="165" t="s">
        <v>193</v>
      </c>
      <c r="G90" s="165" t="s">
        <v>246</v>
      </c>
      <c r="H90" s="195" t="s">
        <v>438</v>
      </c>
    </row>
    <row r="91" spans="1:8" ht="36.75" customHeight="1">
      <c r="A91" s="165" t="s">
        <v>285</v>
      </c>
      <c r="B91" s="165" t="s">
        <v>243</v>
      </c>
      <c r="C91" s="165" t="s">
        <v>203</v>
      </c>
      <c r="D91" s="165" t="s">
        <v>418</v>
      </c>
      <c r="E91" s="165" t="s">
        <v>201</v>
      </c>
      <c r="F91" s="165" t="s">
        <v>193</v>
      </c>
      <c r="G91" s="165" t="s">
        <v>246</v>
      </c>
      <c r="H91" s="195" t="s">
        <v>13</v>
      </c>
    </row>
    <row r="92" spans="1:8" ht="36.75" customHeight="1">
      <c r="A92" s="165" t="s">
        <v>285</v>
      </c>
      <c r="B92" s="165" t="s">
        <v>243</v>
      </c>
      <c r="C92" s="165" t="s">
        <v>203</v>
      </c>
      <c r="D92" s="165" t="s">
        <v>418</v>
      </c>
      <c r="E92" s="165" t="s">
        <v>201</v>
      </c>
      <c r="F92" s="165" t="s">
        <v>193</v>
      </c>
      <c r="G92" s="165" t="s">
        <v>246</v>
      </c>
      <c r="H92" s="195" t="s">
        <v>343</v>
      </c>
    </row>
    <row r="93" spans="1:8" ht="55.5" customHeight="1">
      <c r="A93" s="165" t="s">
        <v>285</v>
      </c>
      <c r="B93" s="165" t="s">
        <v>243</v>
      </c>
      <c r="C93" s="165" t="s">
        <v>203</v>
      </c>
      <c r="D93" s="165" t="s">
        <v>429</v>
      </c>
      <c r="E93" s="165" t="s">
        <v>201</v>
      </c>
      <c r="F93" s="165" t="s">
        <v>193</v>
      </c>
      <c r="G93" s="165" t="s">
        <v>246</v>
      </c>
      <c r="H93" s="195" t="s">
        <v>15</v>
      </c>
    </row>
    <row r="94" spans="1:8" ht="27" customHeight="1">
      <c r="A94" s="165" t="s">
        <v>285</v>
      </c>
      <c r="B94" s="165" t="s">
        <v>243</v>
      </c>
      <c r="C94" s="165" t="s">
        <v>203</v>
      </c>
      <c r="D94" s="165" t="s">
        <v>466</v>
      </c>
      <c r="E94" s="165" t="s">
        <v>201</v>
      </c>
      <c r="F94" s="165" t="s">
        <v>193</v>
      </c>
      <c r="G94" s="165" t="s">
        <v>246</v>
      </c>
      <c r="H94" s="195" t="s">
        <v>467</v>
      </c>
    </row>
    <row r="95" spans="1:8" ht="28.5" customHeight="1">
      <c r="A95" s="165" t="s">
        <v>285</v>
      </c>
      <c r="B95" s="165" t="s">
        <v>243</v>
      </c>
      <c r="C95" s="165" t="s">
        <v>203</v>
      </c>
      <c r="D95" s="165" t="s">
        <v>468</v>
      </c>
      <c r="E95" s="165" t="s">
        <v>201</v>
      </c>
      <c r="F95" s="165" t="s">
        <v>193</v>
      </c>
      <c r="G95" s="165" t="s">
        <v>246</v>
      </c>
      <c r="H95" s="195" t="s">
        <v>469</v>
      </c>
    </row>
    <row r="96" spans="1:8" ht="28.5" customHeight="1">
      <c r="A96" s="165" t="s">
        <v>285</v>
      </c>
      <c r="B96" s="165" t="s">
        <v>243</v>
      </c>
      <c r="C96" s="165" t="s">
        <v>203</v>
      </c>
      <c r="D96" s="165" t="s">
        <v>465</v>
      </c>
      <c r="E96" s="165" t="s">
        <v>201</v>
      </c>
      <c r="F96" s="165" t="s">
        <v>193</v>
      </c>
      <c r="G96" s="165" t="s">
        <v>246</v>
      </c>
      <c r="H96" s="195" t="s">
        <v>470</v>
      </c>
    </row>
    <row r="97" spans="1:8" ht="28.5" customHeight="1">
      <c r="A97" s="165" t="s">
        <v>285</v>
      </c>
      <c r="B97" s="165" t="s">
        <v>243</v>
      </c>
      <c r="C97" s="165" t="s">
        <v>203</v>
      </c>
      <c r="D97" s="165" t="s">
        <v>465</v>
      </c>
      <c r="E97" s="165" t="s">
        <v>201</v>
      </c>
      <c r="F97" s="165" t="s">
        <v>193</v>
      </c>
      <c r="G97" s="165" t="s">
        <v>246</v>
      </c>
      <c r="H97" s="195" t="s">
        <v>605</v>
      </c>
    </row>
    <row r="98" spans="1:8" ht="33.75" customHeight="1">
      <c r="A98" s="165" t="s">
        <v>285</v>
      </c>
      <c r="B98" s="165" t="s">
        <v>243</v>
      </c>
      <c r="C98" s="165" t="s">
        <v>203</v>
      </c>
      <c r="D98" s="165" t="s">
        <v>17</v>
      </c>
      <c r="E98" s="165" t="s">
        <v>201</v>
      </c>
      <c r="F98" s="165" t="s">
        <v>193</v>
      </c>
      <c r="G98" s="165" t="s">
        <v>246</v>
      </c>
      <c r="H98" s="195" t="s">
        <v>18</v>
      </c>
    </row>
    <row r="99" spans="1:8" ht="38.25" customHeight="1">
      <c r="A99" s="165" t="s">
        <v>285</v>
      </c>
      <c r="B99" s="165" t="s">
        <v>243</v>
      </c>
      <c r="C99" s="165" t="s">
        <v>203</v>
      </c>
      <c r="D99" s="165" t="s">
        <v>19</v>
      </c>
      <c r="E99" s="165" t="s">
        <v>201</v>
      </c>
      <c r="F99" s="165" t="s">
        <v>193</v>
      </c>
      <c r="G99" s="165" t="s">
        <v>246</v>
      </c>
      <c r="H99" s="195" t="s">
        <v>20</v>
      </c>
    </row>
    <row r="100" spans="1:8" s="206" customFormat="1" ht="42.75" customHeight="1">
      <c r="A100" s="205" t="s">
        <v>194</v>
      </c>
      <c r="B100" s="243" t="s">
        <v>606</v>
      </c>
      <c r="C100" s="243"/>
      <c r="D100" s="243"/>
      <c r="E100" s="243"/>
      <c r="F100" s="243"/>
      <c r="G100" s="243"/>
      <c r="H100" s="243"/>
    </row>
    <row r="101" spans="1:8" ht="52.5" customHeight="1">
      <c r="A101" s="165" t="s">
        <v>194</v>
      </c>
      <c r="B101" s="229" t="s">
        <v>190</v>
      </c>
      <c r="C101" s="229" t="s">
        <v>219</v>
      </c>
      <c r="D101" s="229" t="s">
        <v>607</v>
      </c>
      <c r="E101" s="229" t="s">
        <v>201</v>
      </c>
      <c r="F101" s="229" t="s">
        <v>193</v>
      </c>
      <c r="G101" s="229" t="s">
        <v>224</v>
      </c>
      <c r="H101" s="204" t="s">
        <v>608</v>
      </c>
    </row>
    <row r="102" spans="1:8" ht="35.25" customHeight="1">
      <c r="A102" s="165" t="s">
        <v>194</v>
      </c>
      <c r="B102" s="165" t="s">
        <v>190</v>
      </c>
      <c r="C102" s="165" t="s">
        <v>232</v>
      </c>
      <c r="D102" s="165" t="s">
        <v>241</v>
      </c>
      <c r="E102" s="165" t="s">
        <v>201</v>
      </c>
      <c r="F102" s="165" t="s">
        <v>193</v>
      </c>
      <c r="G102" s="165" t="s">
        <v>235</v>
      </c>
      <c r="H102" s="195" t="s">
        <v>242</v>
      </c>
    </row>
    <row r="103" spans="1:8" ht="24" customHeight="1">
      <c r="A103" s="165" t="s">
        <v>194</v>
      </c>
      <c r="B103" s="230">
        <v>1</v>
      </c>
      <c r="C103" s="230">
        <v>17</v>
      </c>
      <c r="D103" s="165" t="s">
        <v>609</v>
      </c>
      <c r="E103" s="165" t="s">
        <v>201</v>
      </c>
      <c r="F103" s="165" t="s">
        <v>193</v>
      </c>
      <c r="G103" s="165" t="s">
        <v>610</v>
      </c>
      <c r="H103" s="231" t="s">
        <v>611</v>
      </c>
    </row>
    <row r="104" spans="1:8" ht="24" customHeight="1">
      <c r="A104" s="165" t="s">
        <v>194</v>
      </c>
      <c r="B104" s="230">
        <v>1</v>
      </c>
      <c r="C104" s="230">
        <v>17</v>
      </c>
      <c r="D104" s="165" t="s">
        <v>612</v>
      </c>
      <c r="E104" s="165" t="s">
        <v>201</v>
      </c>
      <c r="F104" s="165" t="s">
        <v>193</v>
      </c>
      <c r="G104" s="165" t="s">
        <v>610</v>
      </c>
      <c r="H104" s="231" t="s">
        <v>613</v>
      </c>
    </row>
    <row r="105" ht="15">
      <c r="A105" s="187"/>
    </row>
  </sheetData>
  <sheetProtection/>
  <mergeCells count="21">
    <mergeCell ref="B6:H6"/>
    <mergeCell ref="B7:H7"/>
    <mergeCell ref="A9:A11"/>
    <mergeCell ref="B9:G9"/>
    <mergeCell ref="H9:H11"/>
    <mergeCell ref="B10:E10"/>
    <mergeCell ref="F10:F11"/>
    <mergeCell ref="G10:G11"/>
    <mergeCell ref="A12:H12"/>
    <mergeCell ref="B13:H13"/>
    <mergeCell ref="B23:H23"/>
    <mergeCell ref="B25:H25"/>
    <mergeCell ref="B28:H28"/>
    <mergeCell ref="B31:H31"/>
    <mergeCell ref="B100:H100"/>
    <mergeCell ref="A33:H33"/>
    <mergeCell ref="B34:H34"/>
    <mergeCell ref="B36:H36"/>
    <mergeCell ref="A38:H38"/>
    <mergeCell ref="B39:H39"/>
    <mergeCell ref="B49:H49"/>
  </mergeCells>
  <printOptions/>
  <pageMargins left="0.9055118110236221" right="0.11811023622047245" top="0.1968503937007874" bottom="0.15748031496062992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59.875" style="6" customWidth="1"/>
    <col min="2" max="2" width="7.875" style="1" customWidth="1"/>
    <col min="3" max="3" width="8.125" style="1" customWidth="1"/>
    <col min="4" max="4" width="12.75390625" style="4" customWidth="1"/>
    <col min="5" max="5" width="0.6171875" style="2" hidden="1" customWidth="1"/>
    <col min="6" max="6" width="6.625" style="2" customWidth="1"/>
    <col min="7" max="7" width="7.375" style="2" customWidth="1"/>
    <col min="8" max="8" width="7.75390625" style="2" customWidth="1"/>
    <col min="9" max="9" width="5.625" style="2" customWidth="1"/>
    <col min="10" max="11" width="7.00390625" style="2" customWidth="1"/>
    <col min="12" max="12" width="5.75390625" style="2" customWidth="1"/>
    <col min="13" max="13" width="6.375" style="2" customWidth="1"/>
    <col min="14" max="14" width="4.125" style="2" customWidth="1"/>
    <col min="15" max="16384" width="9.125" style="2" customWidth="1"/>
  </cols>
  <sheetData>
    <row r="1" spans="1:4" ht="15" customHeight="1">
      <c r="A1" s="272" t="s">
        <v>619</v>
      </c>
      <c r="B1" s="272"/>
      <c r="C1" s="272"/>
      <c r="D1" s="272"/>
    </row>
    <row r="2" spans="1:4" ht="15" customHeight="1">
      <c r="A2" s="273" t="s">
        <v>635</v>
      </c>
      <c r="B2" s="273"/>
      <c r="C2" s="273"/>
      <c r="D2" s="273"/>
    </row>
    <row r="3" spans="1:4" ht="15" customHeight="1">
      <c r="A3" s="273" t="s">
        <v>401</v>
      </c>
      <c r="B3" s="273"/>
      <c r="C3" s="273"/>
      <c r="D3" s="273"/>
    </row>
    <row r="4" spans="1:4" ht="15" customHeight="1">
      <c r="A4" s="273" t="s">
        <v>638</v>
      </c>
      <c r="B4" s="273"/>
      <c r="C4" s="273"/>
      <c r="D4" s="273"/>
    </row>
    <row r="6" spans="1:4" ht="48.75" customHeight="1">
      <c r="A6" s="256" t="s">
        <v>481</v>
      </c>
      <c r="B6" s="256"/>
      <c r="C6" s="256"/>
      <c r="D6" s="256"/>
    </row>
    <row r="7" spans="1:4" ht="13.5" customHeight="1">
      <c r="A7" s="7"/>
      <c r="B7" s="7"/>
      <c r="C7" s="7"/>
      <c r="D7" s="7"/>
    </row>
    <row r="8" spans="1:4" ht="9" customHeight="1">
      <c r="A8" s="257" t="s">
        <v>270</v>
      </c>
      <c r="B8" s="258" t="s">
        <v>255</v>
      </c>
      <c r="C8" s="258" t="s">
        <v>256</v>
      </c>
      <c r="D8" s="259" t="s">
        <v>259</v>
      </c>
    </row>
    <row r="9" spans="1:4" ht="12.75" customHeight="1">
      <c r="A9" s="257"/>
      <c r="B9" s="258"/>
      <c r="C9" s="258"/>
      <c r="D9" s="259"/>
    </row>
    <row r="10" spans="1:4" ht="2.25" customHeight="1">
      <c r="A10" s="257"/>
      <c r="B10" s="258"/>
      <c r="C10" s="258"/>
      <c r="D10" s="259"/>
    </row>
    <row r="11" spans="1:5" ht="12.75">
      <c r="A11" s="8" t="s">
        <v>74</v>
      </c>
      <c r="B11" s="9" t="s">
        <v>196</v>
      </c>
      <c r="C11" s="9" t="s">
        <v>191</v>
      </c>
      <c r="D11" s="131">
        <f>SUM(D13:D19)</f>
        <v>16997924</v>
      </c>
      <c r="E11" s="2">
        <f>D11/D51*100</f>
        <v>7.36479830600736</v>
      </c>
    </row>
    <row r="12" spans="1:4" ht="0.75" customHeight="1">
      <c r="A12" s="10" t="s">
        <v>271</v>
      </c>
      <c r="B12" s="11"/>
      <c r="C12" s="11"/>
      <c r="D12" s="132"/>
    </row>
    <row r="13" spans="1:4" ht="25.5" customHeight="1">
      <c r="A13" s="10" t="s">
        <v>393</v>
      </c>
      <c r="B13" s="3" t="s">
        <v>196</v>
      </c>
      <c r="C13" s="3" t="s">
        <v>203</v>
      </c>
      <c r="D13" s="132">
        <f>'[1]прил 2'!H19</f>
        <v>629583</v>
      </c>
    </row>
    <row r="14" spans="1:4" ht="36.75" customHeight="1">
      <c r="A14" s="10" t="s">
        <v>394</v>
      </c>
      <c r="B14" s="11" t="s">
        <v>196</v>
      </c>
      <c r="C14" s="11" t="s">
        <v>264</v>
      </c>
      <c r="D14" s="132">
        <f>'[1]прил 2'!H9</f>
        <v>540988</v>
      </c>
    </row>
    <row r="15" spans="1:4" ht="38.25" customHeight="1">
      <c r="A15" s="10" t="s">
        <v>500</v>
      </c>
      <c r="B15" s="11" t="s">
        <v>196</v>
      </c>
      <c r="C15" s="11" t="s">
        <v>261</v>
      </c>
      <c r="D15" s="132">
        <f>'[1]прил 2'!H22</f>
        <v>9746630</v>
      </c>
    </row>
    <row r="16" spans="1:4" ht="28.5" customHeight="1">
      <c r="A16" s="10" t="s">
        <v>396</v>
      </c>
      <c r="B16" s="11" t="s">
        <v>196</v>
      </c>
      <c r="C16" s="11" t="s">
        <v>207</v>
      </c>
      <c r="D16" s="132">
        <f>'[1]прил 2'!H97+'[1]прил 2'!H533</f>
        <v>2875365</v>
      </c>
    </row>
    <row r="17" spans="1:4" ht="15.75" customHeight="1">
      <c r="A17" s="10" t="s">
        <v>397</v>
      </c>
      <c r="B17" s="11" t="s">
        <v>196</v>
      </c>
      <c r="C17" s="11" t="s">
        <v>263</v>
      </c>
      <c r="D17" s="132">
        <f>'[1]прил 2'!H32</f>
        <v>500000</v>
      </c>
    </row>
    <row r="18" spans="1:4" ht="16.5" customHeight="1">
      <c r="A18" s="10" t="s">
        <v>398</v>
      </c>
      <c r="B18" s="11" t="s">
        <v>196</v>
      </c>
      <c r="C18" s="11" t="s">
        <v>219</v>
      </c>
      <c r="D18" s="132">
        <f>'[1]прил 2'!H34</f>
        <v>200000</v>
      </c>
    </row>
    <row r="19" spans="1:8" ht="15" customHeight="1">
      <c r="A19" s="10" t="s">
        <v>272</v>
      </c>
      <c r="B19" s="11" t="s">
        <v>196</v>
      </c>
      <c r="C19" s="11" t="s">
        <v>251</v>
      </c>
      <c r="D19" s="133">
        <f>'[1]прил 2'!H37+'[1]прил 2'!H39+'[1]прил 2'!H43+'[1]прил 2'!H48+'[1]прил 2'!H41</f>
        <v>2505358</v>
      </c>
      <c r="E19" s="12"/>
      <c r="F19" s="12"/>
      <c r="G19" s="12"/>
      <c r="H19" s="12"/>
    </row>
    <row r="20" spans="1:5" ht="25.5" customHeight="1">
      <c r="A20" s="8" t="s">
        <v>492</v>
      </c>
      <c r="B20" s="9" t="s">
        <v>264</v>
      </c>
      <c r="C20" s="9" t="s">
        <v>191</v>
      </c>
      <c r="D20" s="131">
        <f>SUM(D21)</f>
        <v>564340</v>
      </c>
      <c r="E20" s="2">
        <f>D20/D51*100</f>
        <v>0.24451516997088546</v>
      </c>
    </row>
    <row r="21" spans="1:4" ht="37.5" customHeight="1">
      <c r="A21" s="10" t="s">
        <v>273</v>
      </c>
      <c r="B21" s="11" t="s">
        <v>264</v>
      </c>
      <c r="C21" s="11" t="s">
        <v>215</v>
      </c>
      <c r="D21" s="132">
        <f>'[1]прил 2'!H54</f>
        <v>564340</v>
      </c>
    </row>
    <row r="22" spans="1:5" s="5" customFormat="1" ht="15" customHeight="1">
      <c r="A22" s="8" t="s">
        <v>493</v>
      </c>
      <c r="B22" s="9" t="s">
        <v>261</v>
      </c>
      <c r="C22" s="9" t="s">
        <v>191</v>
      </c>
      <c r="D22" s="131">
        <f>D23+D24</f>
        <v>2730852</v>
      </c>
      <c r="E22" s="5">
        <f>D22/D51*100</f>
        <v>1.1832135608770113</v>
      </c>
    </row>
    <row r="23" spans="1:4" s="63" customFormat="1" ht="15" customHeight="1">
      <c r="A23" s="138" t="s">
        <v>98</v>
      </c>
      <c r="B23" s="130" t="s">
        <v>261</v>
      </c>
      <c r="C23" s="130" t="s">
        <v>196</v>
      </c>
      <c r="D23" s="134">
        <f>'[1]прил 2'!H60+'[1]прил 2'!H58</f>
        <v>258200</v>
      </c>
    </row>
    <row r="24" spans="1:4" ht="15" customHeight="1">
      <c r="A24" s="10" t="s">
        <v>274</v>
      </c>
      <c r="B24" s="11" t="s">
        <v>261</v>
      </c>
      <c r="C24" s="11" t="s">
        <v>201</v>
      </c>
      <c r="D24" s="132">
        <f>'[1]прил 2'!H62</f>
        <v>2472652</v>
      </c>
    </row>
    <row r="25" spans="1:5" ht="14.25" customHeight="1">
      <c r="A25" s="8" t="s">
        <v>494</v>
      </c>
      <c r="B25" s="9" t="s">
        <v>263</v>
      </c>
      <c r="C25" s="9" t="s">
        <v>191</v>
      </c>
      <c r="D25" s="131">
        <f>SUM(D27:D30)</f>
        <v>135420566</v>
      </c>
      <c r="E25" s="2">
        <f>D25/D51*100</f>
        <v>58.674527258467435</v>
      </c>
    </row>
    <row r="26" spans="1:4" ht="15" customHeight="1" hidden="1">
      <c r="A26" s="10" t="s">
        <v>271</v>
      </c>
      <c r="B26" s="11"/>
      <c r="C26" s="11"/>
      <c r="D26" s="132"/>
    </row>
    <row r="27" spans="1:4" ht="15" customHeight="1">
      <c r="A27" s="10" t="s">
        <v>276</v>
      </c>
      <c r="B27" s="11" t="s">
        <v>263</v>
      </c>
      <c r="C27" s="11" t="s">
        <v>196</v>
      </c>
      <c r="D27" s="135">
        <v>27505028</v>
      </c>
    </row>
    <row r="28" spans="1:9" ht="15" customHeight="1">
      <c r="A28" s="10" t="s">
        <v>277</v>
      </c>
      <c r="B28" s="11" t="s">
        <v>263</v>
      </c>
      <c r="C28" s="11" t="s">
        <v>203</v>
      </c>
      <c r="D28" s="133">
        <v>103712055</v>
      </c>
      <c r="E28" s="13"/>
      <c r="F28" s="12"/>
      <c r="G28" s="12"/>
      <c r="H28" s="12"/>
      <c r="I28" s="12"/>
    </row>
    <row r="29" spans="1:9" ht="15" customHeight="1">
      <c r="A29" s="10" t="s">
        <v>399</v>
      </c>
      <c r="B29" s="11" t="s">
        <v>263</v>
      </c>
      <c r="C29" s="11" t="s">
        <v>263</v>
      </c>
      <c r="D29" s="133">
        <f>'[1]прил 2'!H69</f>
        <v>10000</v>
      </c>
      <c r="E29" s="13"/>
      <c r="F29" s="12"/>
      <c r="G29" s="12"/>
      <c r="H29" s="12"/>
      <c r="I29" s="12"/>
    </row>
    <row r="30" spans="1:9" ht="15" customHeight="1">
      <c r="A30" s="10" t="s">
        <v>278</v>
      </c>
      <c r="B30" s="11" t="s">
        <v>263</v>
      </c>
      <c r="C30" s="11" t="s">
        <v>215</v>
      </c>
      <c r="D30" s="133">
        <f>'[1]прил 2'!H109+'[1]прил 2'!H263+'[1]прил 2'!H288+'[1]прил 2'!H313+'[1]прил 2'!H348+'[1]прил 2'!H374+'[1]прил 2'!H402</f>
        <v>4193483</v>
      </c>
      <c r="E30" s="13"/>
      <c r="F30" s="12"/>
      <c r="G30" s="12"/>
      <c r="H30" s="12"/>
      <c r="I30" s="12"/>
    </row>
    <row r="31" spans="1:5" ht="15" customHeight="1">
      <c r="A31" s="8" t="s">
        <v>495</v>
      </c>
      <c r="B31" s="9" t="s">
        <v>210</v>
      </c>
      <c r="C31" s="9" t="s">
        <v>191</v>
      </c>
      <c r="D31" s="131">
        <f>SUM(D33:D34)</f>
        <v>2764795</v>
      </c>
      <c r="E31" s="2">
        <f>D31/D51*100</f>
        <v>1.1979202597009857</v>
      </c>
    </row>
    <row r="32" spans="1:4" ht="15" customHeight="1" hidden="1">
      <c r="A32" s="10" t="s">
        <v>279</v>
      </c>
      <c r="B32" s="11"/>
      <c r="C32" s="11"/>
      <c r="D32" s="132"/>
    </row>
    <row r="33" spans="1:4" ht="15" customHeight="1">
      <c r="A33" s="10" t="s">
        <v>280</v>
      </c>
      <c r="B33" s="11" t="s">
        <v>210</v>
      </c>
      <c r="C33" s="11" t="s">
        <v>196</v>
      </c>
      <c r="D33" s="133">
        <v>2107064</v>
      </c>
    </row>
    <row r="34" spans="1:4" ht="15" customHeight="1">
      <c r="A34" s="10" t="s">
        <v>400</v>
      </c>
      <c r="B34" s="11" t="s">
        <v>210</v>
      </c>
      <c r="C34" s="11" t="s">
        <v>261</v>
      </c>
      <c r="D34" s="135">
        <f>'[1]прил 2'!H237+'[1]прил 2'!H242</f>
        <v>657731</v>
      </c>
    </row>
    <row r="35" spans="1:5" ht="15" customHeight="1">
      <c r="A35" s="8" t="s">
        <v>115</v>
      </c>
      <c r="B35" s="9" t="s">
        <v>215</v>
      </c>
      <c r="C35" s="9" t="s">
        <v>191</v>
      </c>
      <c r="D35" s="131">
        <f>D36+D37</f>
        <v>1936100</v>
      </c>
      <c r="E35" s="2">
        <f>D35/D51*100</f>
        <v>0.8388663227498163</v>
      </c>
    </row>
    <row r="36" spans="1:4" ht="15" customHeight="1">
      <c r="A36" s="10" t="s">
        <v>496</v>
      </c>
      <c r="B36" s="11" t="s">
        <v>215</v>
      </c>
      <c r="C36" s="11" t="s">
        <v>196</v>
      </c>
      <c r="D36" s="133">
        <f>'[1]прил 2'!H88</f>
        <v>1796100</v>
      </c>
    </row>
    <row r="37" spans="1:4" ht="15" customHeight="1">
      <c r="A37" s="10" t="s">
        <v>497</v>
      </c>
      <c r="B37" s="11" t="s">
        <v>215</v>
      </c>
      <c r="C37" s="11" t="s">
        <v>203</v>
      </c>
      <c r="D37" s="133">
        <f>'[1]прил 2'!H93</f>
        <v>140000</v>
      </c>
    </row>
    <row r="38" spans="1:9" ht="15" customHeight="1">
      <c r="A38" s="8" t="s">
        <v>107</v>
      </c>
      <c r="B38" s="9">
        <v>10</v>
      </c>
      <c r="C38" s="9" t="s">
        <v>191</v>
      </c>
      <c r="D38" s="131">
        <f>SUM(D41:D43)+D40</f>
        <v>57023831</v>
      </c>
      <c r="E38" s="2">
        <f>D38/D51*100</f>
        <v>24.707076814253902</v>
      </c>
      <c r="I38" s="2" t="s">
        <v>501</v>
      </c>
    </row>
    <row r="39" spans="1:4" ht="15" customHeight="1" hidden="1">
      <c r="A39" s="10" t="s">
        <v>271</v>
      </c>
      <c r="B39" s="11"/>
      <c r="C39" s="11"/>
      <c r="D39" s="132"/>
    </row>
    <row r="40" spans="1:4" ht="15" customHeight="1">
      <c r="A40" s="10" t="s">
        <v>623</v>
      </c>
      <c r="B40" s="11" t="s">
        <v>223</v>
      </c>
      <c r="C40" s="11" t="s">
        <v>196</v>
      </c>
      <c r="D40" s="132">
        <f>'[1]прил 2'!H126</f>
        <v>110000</v>
      </c>
    </row>
    <row r="41" spans="1:16" ht="15" customHeight="1">
      <c r="A41" s="10" t="s">
        <v>281</v>
      </c>
      <c r="B41" s="11" t="s">
        <v>223</v>
      </c>
      <c r="C41" s="11" t="s">
        <v>264</v>
      </c>
      <c r="D41" s="133">
        <f>'[1]прил 2'!H128+'[1]прил 2'!H72</f>
        <v>41998376</v>
      </c>
      <c r="E41" s="4"/>
      <c r="F41" s="14"/>
      <c r="G41" s="14"/>
      <c r="H41" s="14"/>
      <c r="I41" s="14"/>
      <c r="J41" s="14"/>
      <c r="K41" s="14"/>
      <c r="L41" s="14"/>
      <c r="M41" s="14"/>
      <c r="N41" s="15"/>
      <c r="O41" s="14"/>
      <c r="P41" s="14"/>
    </row>
    <row r="42" spans="1:16" ht="15" customHeight="1">
      <c r="A42" s="10" t="s">
        <v>282</v>
      </c>
      <c r="B42" s="11" t="s">
        <v>223</v>
      </c>
      <c r="C42" s="11" t="s">
        <v>261</v>
      </c>
      <c r="D42" s="133">
        <f>'[1]прил 2'!H265+'[1]прил 2'!H290+'[1]прил 2'!H327+'[1]прил 2'!H350+'[1]прил 2'!H376+'[1]прил 2'!H404+'[1]прил 2'!H420+'[1]прил 2'!H434+'[1]прил 2'!H448+'[1]прил 2'!H462+'[1]прил 2'!H476+'[1]прил 2'!H490+'[1]прил 2'!H504+'[1]прил 2'!H199+'[1]прил 2'!H202+'[1]прил 2'!H204</f>
        <v>10887900</v>
      </c>
      <c r="F42" s="14"/>
      <c r="G42" s="14"/>
      <c r="H42" s="14"/>
      <c r="I42" s="12"/>
      <c r="J42" s="12"/>
      <c r="K42" s="12"/>
      <c r="L42" s="12"/>
      <c r="M42" s="12"/>
      <c r="N42" s="12"/>
      <c r="O42" s="12"/>
      <c r="P42" s="12"/>
    </row>
    <row r="43" spans="1:4" ht="15" customHeight="1">
      <c r="A43" s="10" t="s">
        <v>283</v>
      </c>
      <c r="B43" s="11" t="s">
        <v>223</v>
      </c>
      <c r="C43" s="11" t="s">
        <v>207</v>
      </c>
      <c r="D43" s="135">
        <f>'[1]прил 2'!H207+'[1]прил 2'!H269+'[1]прил 2'!H352+'[1]прил 2'!H378+'[1]прил 2'!H406+'[1]прил 2'!H292</f>
        <v>4027555</v>
      </c>
    </row>
    <row r="44" spans="1:4" ht="15" customHeight="1">
      <c r="A44" s="139" t="s">
        <v>110</v>
      </c>
      <c r="B44" s="140" t="s">
        <v>219</v>
      </c>
      <c r="C44" s="140" t="s">
        <v>191</v>
      </c>
      <c r="D44" s="141">
        <f>D45</f>
        <v>844708</v>
      </c>
    </row>
    <row r="45" spans="1:4" ht="15" customHeight="1">
      <c r="A45" s="10" t="s">
        <v>292</v>
      </c>
      <c r="B45" s="11" t="s">
        <v>219</v>
      </c>
      <c r="C45" s="11" t="s">
        <v>201</v>
      </c>
      <c r="D45" s="135">
        <f>'[1]прил 2'!H78</f>
        <v>844708</v>
      </c>
    </row>
    <row r="46" spans="1:4" ht="0.75" customHeight="1">
      <c r="A46" s="18" t="s">
        <v>293</v>
      </c>
      <c r="B46" s="19" t="s">
        <v>228</v>
      </c>
      <c r="C46" s="19" t="s">
        <v>191</v>
      </c>
      <c r="D46" s="136">
        <f>D47</f>
        <v>0</v>
      </c>
    </row>
    <row r="47" spans="1:4" ht="15" customHeight="1" hidden="1">
      <c r="A47" s="10" t="s">
        <v>291</v>
      </c>
      <c r="B47" s="11" t="s">
        <v>228</v>
      </c>
      <c r="C47" s="11" t="s">
        <v>203</v>
      </c>
      <c r="D47" s="135"/>
    </row>
    <row r="48" spans="1:5" s="5" customFormat="1" ht="46.5" customHeight="1">
      <c r="A48" s="8" t="s">
        <v>498</v>
      </c>
      <c r="B48" s="9" t="s">
        <v>253</v>
      </c>
      <c r="C48" s="9" t="s">
        <v>191</v>
      </c>
      <c r="D48" s="131">
        <f>SUM(D49)+D50</f>
        <v>12516470</v>
      </c>
      <c r="E48" s="5">
        <f>D48/D51*100</f>
        <v>5.423090316981765</v>
      </c>
    </row>
    <row r="49" spans="1:4" ht="24" customHeight="1">
      <c r="A49" s="10" t="s">
        <v>499</v>
      </c>
      <c r="B49" s="11" t="s">
        <v>253</v>
      </c>
      <c r="C49" s="11" t="s">
        <v>196</v>
      </c>
      <c r="D49" s="132">
        <f>'[1]прил 2'!H104</f>
        <v>12516470</v>
      </c>
    </row>
    <row r="50" spans="1:4" ht="18.75" customHeight="1" hidden="1">
      <c r="A50" s="16"/>
      <c r="B50" s="17"/>
      <c r="C50" s="17"/>
      <c r="D50" s="133"/>
    </row>
    <row r="51" spans="1:6" ht="15" customHeight="1">
      <c r="A51" s="8" t="s">
        <v>269</v>
      </c>
      <c r="B51" s="9"/>
      <c r="C51" s="9"/>
      <c r="D51" s="137">
        <f>D11+D20+D22+D25+D31+D35+D38+D48+D44+D46</f>
        <v>230799586</v>
      </c>
      <c r="F51" s="12"/>
    </row>
    <row r="52" ht="25.5" customHeight="1">
      <c r="D52" s="13"/>
    </row>
    <row r="53" ht="25.5" customHeight="1"/>
    <row r="54" ht="25.5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</sheetData>
  <sheetProtection/>
  <mergeCells count="9">
    <mergeCell ref="A6:D6"/>
    <mergeCell ref="A8:A10"/>
    <mergeCell ref="B8:B10"/>
    <mergeCell ref="C8:C10"/>
    <mergeCell ref="D8:D10"/>
    <mergeCell ref="A1:D1"/>
    <mergeCell ref="A2:D2"/>
    <mergeCell ref="A3:D3"/>
    <mergeCell ref="A4:D4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4"/>
  <sheetViews>
    <sheetView tabSelected="1" view="pageBreakPreview" zoomScaleNormal="80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3.125" style="108" customWidth="1"/>
    <col min="2" max="2" width="42.375" style="35" customWidth="1"/>
    <col min="3" max="3" width="6.875" style="35" customWidth="1"/>
    <col min="4" max="4" width="6.25390625" style="35" customWidth="1"/>
    <col min="5" max="5" width="6.125" style="35" customWidth="1"/>
    <col min="6" max="6" width="12.75390625" style="35" customWidth="1"/>
    <col min="7" max="7" width="7.00390625" style="125" customWidth="1"/>
    <col min="8" max="8" width="18.625" style="20" customWidth="1"/>
    <col min="9" max="9" width="0.12890625" style="20" customWidth="1"/>
    <col min="10" max="10" width="15.25390625" style="20" hidden="1" customWidth="1"/>
    <col min="11" max="11" width="5.125" style="20" hidden="1" customWidth="1"/>
    <col min="12" max="12" width="13.375" style="20" customWidth="1"/>
    <col min="13" max="16384" width="9.125" style="20" customWidth="1"/>
  </cols>
  <sheetData>
    <row r="1" spans="2:10" ht="15">
      <c r="B1" s="172"/>
      <c r="C1" s="173"/>
      <c r="D1" s="273" t="s">
        <v>618</v>
      </c>
      <c r="E1" s="273"/>
      <c r="F1" s="273"/>
      <c r="G1" s="273"/>
      <c r="H1" s="273"/>
      <c r="I1" s="174"/>
      <c r="J1" s="175"/>
    </row>
    <row r="2" spans="2:13" ht="15" customHeight="1">
      <c r="B2" s="273" t="s">
        <v>639</v>
      </c>
      <c r="C2" s="273"/>
      <c r="D2" s="273"/>
      <c r="E2" s="273"/>
      <c r="F2" s="273"/>
      <c r="G2" s="273"/>
      <c r="H2" s="273"/>
      <c r="I2" s="171"/>
      <c r="J2" s="171"/>
      <c r="K2" s="171"/>
      <c r="L2" s="171"/>
      <c r="M2" s="171"/>
    </row>
    <row r="3" spans="2:10" ht="15" customHeight="1">
      <c r="B3" s="274" t="s">
        <v>402</v>
      </c>
      <c r="C3" s="274"/>
      <c r="D3" s="274"/>
      <c r="E3" s="274"/>
      <c r="F3" s="274"/>
      <c r="G3" s="274"/>
      <c r="H3" s="274"/>
      <c r="I3" s="175"/>
      <c r="J3" s="175"/>
    </row>
    <row r="4" spans="1:8" ht="15">
      <c r="A4" s="20"/>
      <c r="B4" s="275" t="s">
        <v>640</v>
      </c>
      <c r="C4" s="275"/>
      <c r="D4" s="275"/>
      <c r="E4" s="275"/>
      <c r="F4" s="275"/>
      <c r="G4" s="275"/>
      <c r="H4" s="275"/>
    </row>
    <row r="5" spans="1:11" s="109" customFormat="1" ht="57" customHeight="1" thickBot="1">
      <c r="A5" s="262" t="s">
        <v>478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7" ht="11.25" customHeight="1" hidden="1">
      <c r="A6" s="263"/>
      <c r="B6" s="263"/>
      <c r="C6" s="263"/>
      <c r="D6" s="263"/>
      <c r="E6" s="263"/>
      <c r="F6" s="263"/>
      <c r="G6" s="263"/>
    </row>
    <row r="7" spans="1:11" ht="12.75" customHeight="1">
      <c r="A7" s="266"/>
      <c r="B7" s="267" t="s">
        <v>254</v>
      </c>
      <c r="C7" s="268" t="s">
        <v>295</v>
      </c>
      <c r="D7" s="269" t="s">
        <v>255</v>
      </c>
      <c r="E7" s="269" t="s">
        <v>256</v>
      </c>
      <c r="F7" s="267" t="s">
        <v>257</v>
      </c>
      <c r="G7" s="269" t="s">
        <v>258</v>
      </c>
      <c r="H7" s="267" t="s">
        <v>477</v>
      </c>
      <c r="I7" s="260" t="s">
        <v>296</v>
      </c>
      <c r="J7" s="260" t="s">
        <v>297</v>
      </c>
      <c r="K7" s="264" t="s">
        <v>298</v>
      </c>
    </row>
    <row r="8" spans="1:11" s="21" customFormat="1" ht="51" customHeight="1" thickBot="1">
      <c r="A8" s="266"/>
      <c r="B8" s="267"/>
      <c r="C8" s="268"/>
      <c r="D8" s="269"/>
      <c r="E8" s="269"/>
      <c r="F8" s="267"/>
      <c r="G8" s="269"/>
      <c r="H8" s="267"/>
      <c r="I8" s="261"/>
      <c r="J8" s="261"/>
      <c r="K8" s="265"/>
    </row>
    <row r="9" spans="1:11" s="52" customFormat="1" ht="36" customHeight="1">
      <c r="A9" s="59">
        <v>1</v>
      </c>
      <c r="B9" s="96" t="s">
        <v>124</v>
      </c>
      <c r="C9" s="55" t="s">
        <v>299</v>
      </c>
      <c r="D9" s="55"/>
      <c r="E9" s="55"/>
      <c r="F9" s="55"/>
      <c r="G9" s="55"/>
      <c r="H9" s="60">
        <f>H10</f>
        <v>540988</v>
      </c>
      <c r="I9" s="50"/>
      <c r="J9" s="50"/>
      <c r="K9" s="51"/>
    </row>
    <row r="10" spans="1:11" s="52" customFormat="1" ht="20.25" customHeight="1">
      <c r="A10" s="37"/>
      <c r="B10" s="93" t="s">
        <v>74</v>
      </c>
      <c r="C10" s="27" t="s">
        <v>299</v>
      </c>
      <c r="D10" s="27" t="s">
        <v>196</v>
      </c>
      <c r="E10" s="27" t="s">
        <v>191</v>
      </c>
      <c r="F10" s="27"/>
      <c r="G10" s="27"/>
      <c r="H10" s="36">
        <f>H11</f>
        <v>540988</v>
      </c>
      <c r="I10" s="50"/>
      <c r="J10" s="50"/>
      <c r="K10" s="51"/>
    </row>
    <row r="11" spans="1:11" s="52" customFormat="1" ht="75" customHeight="1">
      <c r="A11" s="49"/>
      <c r="B11" s="87" t="s">
        <v>394</v>
      </c>
      <c r="C11" s="27" t="s">
        <v>299</v>
      </c>
      <c r="D11" s="27" t="s">
        <v>196</v>
      </c>
      <c r="E11" s="27" t="s">
        <v>264</v>
      </c>
      <c r="F11" s="27" t="s">
        <v>63</v>
      </c>
      <c r="G11" s="27" t="s">
        <v>194</v>
      </c>
      <c r="H11" s="36">
        <f>H12+H13+H14+H15</f>
        <v>540988</v>
      </c>
      <c r="I11" s="50"/>
      <c r="J11" s="50"/>
      <c r="K11" s="51"/>
    </row>
    <row r="12" spans="1:11" s="40" customFormat="1" ht="169.5" customHeight="1">
      <c r="A12" s="37"/>
      <c r="B12" s="88" t="s">
        <v>75</v>
      </c>
      <c r="C12" s="23" t="s">
        <v>299</v>
      </c>
      <c r="D12" s="23" t="s">
        <v>196</v>
      </c>
      <c r="E12" s="23" t="s">
        <v>264</v>
      </c>
      <c r="F12" s="24" t="s">
        <v>21</v>
      </c>
      <c r="G12" s="23" t="s">
        <v>77</v>
      </c>
      <c r="H12" s="25">
        <v>403228</v>
      </c>
      <c r="I12" s="38"/>
      <c r="J12" s="38"/>
      <c r="K12" s="39"/>
    </row>
    <row r="13" spans="1:11" s="40" customFormat="1" ht="111.75" customHeight="1">
      <c r="A13" s="37"/>
      <c r="B13" s="88" t="s">
        <v>76</v>
      </c>
      <c r="C13" s="23" t="s">
        <v>299</v>
      </c>
      <c r="D13" s="23" t="s">
        <v>196</v>
      </c>
      <c r="E13" s="23" t="s">
        <v>264</v>
      </c>
      <c r="F13" s="23" t="s">
        <v>22</v>
      </c>
      <c r="G13" s="23" t="s">
        <v>78</v>
      </c>
      <c r="H13" s="25">
        <v>137220</v>
      </c>
      <c r="I13" s="38"/>
      <c r="J13" s="38"/>
      <c r="K13" s="39"/>
    </row>
    <row r="14" spans="1:11" s="40" customFormat="1" ht="0.75" customHeight="1" hidden="1">
      <c r="A14" s="37"/>
      <c r="B14" s="22" t="s">
        <v>304</v>
      </c>
      <c r="C14" s="23" t="s">
        <v>299</v>
      </c>
      <c r="D14" s="23" t="s">
        <v>196</v>
      </c>
      <c r="E14" s="23" t="s">
        <v>264</v>
      </c>
      <c r="F14" s="23" t="s">
        <v>22</v>
      </c>
      <c r="G14" s="23" t="s">
        <v>305</v>
      </c>
      <c r="H14" s="25"/>
      <c r="I14" s="38"/>
      <c r="J14" s="38"/>
      <c r="K14" s="39"/>
    </row>
    <row r="15" spans="1:11" s="40" customFormat="1" ht="102.75" customHeight="1">
      <c r="A15" s="37"/>
      <c r="B15" s="88" t="s">
        <v>80</v>
      </c>
      <c r="C15" s="23" t="s">
        <v>299</v>
      </c>
      <c r="D15" s="23" t="s">
        <v>196</v>
      </c>
      <c r="E15" s="23" t="s">
        <v>264</v>
      </c>
      <c r="F15" s="23" t="s">
        <v>22</v>
      </c>
      <c r="G15" s="23" t="s">
        <v>79</v>
      </c>
      <c r="H15" s="25">
        <v>540</v>
      </c>
      <c r="I15" s="38"/>
      <c r="J15" s="38"/>
      <c r="K15" s="39"/>
    </row>
    <row r="16" spans="1:11" s="54" customFormat="1" ht="36.75" customHeight="1">
      <c r="A16" s="61">
        <v>2</v>
      </c>
      <c r="B16" s="96" t="s">
        <v>486</v>
      </c>
      <c r="C16" s="55" t="s">
        <v>284</v>
      </c>
      <c r="D16" s="55"/>
      <c r="E16" s="55"/>
      <c r="F16" s="55"/>
      <c r="G16" s="55"/>
      <c r="H16" s="60">
        <f>H18+H22+H32+H34++H36+H53+H57+H69+H71+H78+H86</f>
        <v>20926491</v>
      </c>
      <c r="I16" s="53" t="e">
        <f>I20+I22+I30+I32+I34+I37+I41+I43+I48+I53+I62+#REF!+#REF!+I69+I72+I79+I81</f>
        <v>#REF!</v>
      </c>
      <c r="J16" s="53" t="e">
        <f>J20+J22+J30+J32+J34+J37+J41+J43+J48+J53+J62+#REF!+#REF!+J69+J72+J79+J81</f>
        <v>#REF!</v>
      </c>
      <c r="K16" s="67" t="e">
        <f>I16/H16*100</f>
        <v>#REF!</v>
      </c>
    </row>
    <row r="17" spans="1:11" s="107" customFormat="1" ht="15" hidden="1">
      <c r="A17" s="110"/>
      <c r="B17" s="22"/>
      <c r="C17" s="23"/>
      <c r="D17" s="23"/>
      <c r="E17" s="23"/>
      <c r="F17" s="24"/>
      <c r="G17" s="23"/>
      <c r="H17" s="41"/>
      <c r="I17" s="42"/>
      <c r="J17" s="42"/>
      <c r="K17" s="68"/>
    </row>
    <row r="18" spans="1:11" s="107" customFormat="1" ht="15">
      <c r="A18" s="110"/>
      <c r="B18" s="93" t="s">
        <v>74</v>
      </c>
      <c r="C18" s="27" t="s">
        <v>284</v>
      </c>
      <c r="D18" s="27" t="s">
        <v>196</v>
      </c>
      <c r="E18" s="27" t="s">
        <v>203</v>
      </c>
      <c r="F18" s="24"/>
      <c r="G18" s="23"/>
      <c r="H18" s="30">
        <f>H19</f>
        <v>629583</v>
      </c>
      <c r="I18" s="42"/>
      <c r="J18" s="42"/>
      <c r="K18" s="68"/>
    </row>
    <row r="19" spans="1:11" s="107" customFormat="1" ht="58.5" customHeight="1">
      <c r="A19" s="110"/>
      <c r="B19" s="87" t="s">
        <v>393</v>
      </c>
      <c r="C19" s="27" t="s">
        <v>284</v>
      </c>
      <c r="D19" s="27" t="s">
        <v>196</v>
      </c>
      <c r="E19" s="27" t="s">
        <v>203</v>
      </c>
      <c r="F19" s="26" t="s">
        <v>63</v>
      </c>
      <c r="G19" s="27" t="s">
        <v>194</v>
      </c>
      <c r="H19" s="30">
        <f>H20</f>
        <v>629583</v>
      </c>
      <c r="I19" s="42"/>
      <c r="J19" s="42"/>
      <c r="K19" s="68"/>
    </row>
    <row r="20" spans="1:11" s="107" customFormat="1" ht="178.5" customHeight="1">
      <c r="A20" s="43"/>
      <c r="B20" s="88" t="s">
        <v>81</v>
      </c>
      <c r="C20" s="23" t="s">
        <v>284</v>
      </c>
      <c r="D20" s="23" t="s">
        <v>196</v>
      </c>
      <c r="E20" s="23" t="s">
        <v>203</v>
      </c>
      <c r="F20" s="24" t="s">
        <v>23</v>
      </c>
      <c r="G20" s="23" t="s">
        <v>77</v>
      </c>
      <c r="H20" s="25">
        <v>629583</v>
      </c>
      <c r="I20" s="30">
        <v>109139.64</v>
      </c>
      <c r="J20" s="32">
        <f aca="true" t="shared" si="0" ref="J20:J83">I20-H20</f>
        <v>-520443.36</v>
      </c>
      <c r="K20" s="69">
        <f>I20/H20*100</f>
        <v>17.335226650020726</v>
      </c>
    </row>
    <row r="21" spans="1:11" s="107" customFormat="1" ht="18" customHeight="1" hidden="1">
      <c r="A21" s="110"/>
      <c r="B21" s="22" t="s">
        <v>7</v>
      </c>
      <c r="C21" s="23" t="s">
        <v>284</v>
      </c>
      <c r="D21" s="23" t="s">
        <v>196</v>
      </c>
      <c r="E21" s="23" t="s">
        <v>203</v>
      </c>
      <c r="F21" s="24" t="s">
        <v>23</v>
      </c>
      <c r="G21" s="23" t="s">
        <v>301</v>
      </c>
      <c r="H21" s="25"/>
      <c r="I21" s="29">
        <v>109139.64</v>
      </c>
      <c r="J21" s="29">
        <f t="shared" si="0"/>
        <v>109139.64</v>
      </c>
      <c r="K21" s="68" t="e">
        <f>I21/H21*100</f>
        <v>#DIV/0!</v>
      </c>
    </row>
    <row r="22" spans="1:11" s="107" customFormat="1" ht="78" customHeight="1">
      <c r="A22" s="110"/>
      <c r="B22" s="87" t="s">
        <v>395</v>
      </c>
      <c r="C22" s="27" t="s">
        <v>284</v>
      </c>
      <c r="D22" s="27" t="s">
        <v>196</v>
      </c>
      <c r="E22" s="27" t="s">
        <v>261</v>
      </c>
      <c r="F22" s="27" t="s">
        <v>63</v>
      </c>
      <c r="G22" s="27" t="s">
        <v>194</v>
      </c>
      <c r="H22" s="30">
        <f>H23+H25+H28</f>
        <v>9746630</v>
      </c>
      <c r="I22" s="30">
        <f>I23+I24+I25+I27+I29+M21</f>
        <v>996753.1</v>
      </c>
      <c r="J22" s="32">
        <f t="shared" si="0"/>
        <v>-8749876.9</v>
      </c>
      <c r="K22" s="69">
        <f>I22/H22*100</f>
        <v>10.226643465484992</v>
      </c>
    </row>
    <row r="23" spans="1:11" s="107" customFormat="1" ht="186.75" customHeight="1">
      <c r="A23" s="110"/>
      <c r="B23" s="88" t="s">
        <v>82</v>
      </c>
      <c r="C23" s="23" t="s">
        <v>284</v>
      </c>
      <c r="D23" s="23" t="s">
        <v>196</v>
      </c>
      <c r="E23" s="23" t="s">
        <v>261</v>
      </c>
      <c r="F23" s="24" t="s">
        <v>24</v>
      </c>
      <c r="G23" s="23" t="s">
        <v>77</v>
      </c>
      <c r="H23" s="25">
        <v>4932000</v>
      </c>
      <c r="I23" s="29">
        <v>652525.13</v>
      </c>
      <c r="J23" s="29">
        <f t="shared" si="0"/>
        <v>-4279474.87</v>
      </c>
      <c r="K23" s="68">
        <f>I23/H23*100</f>
        <v>13.230436536901866</v>
      </c>
    </row>
    <row r="24" spans="1:11" s="107" customFormat="1" ht="32.25" customHeight="1" hidden="1">
      <c r="A24" s="110"/>
      <c r="B24" s="22" t="s">
        <v>308</v>
      </c>
      <c r="C24" s="23" t="s">
        <v>284</v>
      </c>
      <c r="D24" s="23" t="s">
        <v>196</v>
      </c>
      <c r="E24" s="23" t="s">
        <v>261</v>
      </c>
      <c r="F24" s="24" t="s">
        <v>25</v>
      </c>
      <c r="G24" s="23" t="s">
        <v>309</v>
      </c>
      <c r="H24" s="25"/>
      <c r="I24" s="29">
        <v>0</v>
      </c>
      <c r="J24" s="29">
        <f t="shared" si="0"/>
        <v>0</v>
      </c>
      <c r="K24" s="68" t="e">
        <f aca="true" t="shared" si="1" ref="K24:K31">I24/H24*100</f>
        <v>#DIV/0!</v>
      </c>
    </row>
    <row r="25" spans="1:12" s="107" customFormat="1" ht="113.25" customHeight="1">
      <c r="A25" s="110"/>
      <c r="B25" s="88" t="s">
        <v>83</v>
      </c>
      <c r="C25" s="23" t="s">
        <v>284</v>
      </c>
      <c r="D25" s="23" t="s">
        <v>196</v>
      </c>
      <c r="E25" s="23" t="s">
        <v>261</v>
      </c>
      <c r="F25" s="24" t="s">
        <v>25</v>
      </c>
      <c r="G25" s="23" t="s">
        <v>78</v>
      </c>
      <c r="H25" s="25">
        <f>4349735+365000</f>
        <v>4714735</v>
      </c>
      <c r="I25" s="29">
        <v>63063</v>
      </c>
      <c r="J25" s="29">
        <f t="shared" si="0"/>
        <v>-4651672</v>
      </c>
      <c r="K25" s="68">
        <f t="shared" si="1"/>
        <v>1.3375725252850903</v>
      </c>
      <c r="L25" s="111"/>
    </row>
    <row r="26" spans="1:12" s="107" customFormat="1" ht="48" customHeight="1" hidden="1">
      <c r="A26" s="110"/>
      <c r="B26" s="22" t="s">
        <v>346</v>
      </c>
      <c r="C26" s="23" t="s">
        <v>284</v>
      </c>
      <c r="D26" s="23" t="s">
        <v>196</v>
      </c>
      <c r="E26" s="23" t="s">
        <v>261</v>
      </c>
      <c r="F26" s="24" t="s">
        <v>25</v>
      </c>
      <c r="G26" s="23" t="s">
        <v>345</v>
      </c>
      <c r="H26" s="25"/>
      <c r="I26" s="29"/>
      <c r="J26" s="29"/>
      <c r="K26" s="68"/>
      <c r="L26" s="111"/>
    </row>
    <row r="27" spans="1:11" s="107" customFormat="1" ht="33" customHeight="1" hidden="1">
      <c r="A27" s="110"/>
      <c r="B27" s="22" t="s">
        <v>310</v>
      </c>
      <c r="C27" s="23" t="s">
        <v>284</v>
      </c>
      <c r="D27" s="23" t="s">
        <v>196</v>
      </c>
      <c r="E27" s="23" t="s">
        <v>261</v>
      </c>
      <c r="F27" s="24" t="s">
        <v>25</v>
      </c>
      <c r="G27" s="23" t="s">
        <v>305</v>
      </c>
      <c r="H27" s="25"/>
      <c r="I27" s="29">
        <v>280964.97</v>
      </c>
      <c r="J27" s="29">
        <f t="shared" si="0"/>
        <v>280964.97</v>
      </c>
      <c r="K27" s="68" t="e">
        <f t="shared" si="1"/>
        <v>#DIV/0!</v>
      </c>
    </row>
    <row r="28" spans="1:11" s="107" customFormat="1" ht="105" customHeight="1">
      <c r="A28" s="110"/>
      <c r="B28" s="88" t="s">
        <v>84</v>
      </c>
      <c r="C28" s="23" t="s">
        <v>284</v>
      </c>
      <c r="D28" s="23" t="s">
        <v>196</v>
      </c>
      <c r="E28" s="23" t="s">
        <v>261</v>
      </c>
      <c r="F28" s="24" t="s">
        <v>25</v>
      </c>
      <c r="G28" s="23" t="s">
        <v>79</v>
      </c>
      <c r="H28" s="25">
        <f>64895+35000</f>
        <v>99895</v>
      </c>
      <c r="I28" s="29"/>
      <c r="J28" s="29"/>
      <c r="K28" s="68"/>
    </row>
    <row r="29" spans="1:11" s="107" customFormat="1" ht="44.25" customHeight="1" hidden="1">
      <c r="A29" s="110"/>
      <c r="B29" s="22" t="s">
        <v>381</v>
      </c>
      <c r="C29" s="23" t="s">
        <v>284</v>
      </c>
      <c r="D29" s="23" t="s">
        <v>196</v>
      </c>
      <c r="E29" s="23" t="s">
        <v>261</v>
      </c>
      <c r="F29" s="24" t="s">
        <v>25</v>
      </c>
      <c r="G29" s="23" t="s">
        <v>312</v>
      </c>
      <c r="H29" s="25"/>
      <c r="I29" s="29">
        <v>200</v>
      </c>
      <c r="J29" s="29">
        <f t="shared" si="0"/>
        <v>200</v>
      </c>
      <c r="K29" s="68" t="e">
        <f t="shared" si="1"/>
        <v>#DIV/0!</v>
      </c>
    </row>
    <row r="30" spans="1:11" s="107" customFormat="1" ht="14.25" customHeight="1" hidden="1">
      <c r="A30" s="44"/>
      <c r="B30" s="26" t="s">
        <v>313</v>
      </c>
      <c r="C30" s="27" t="s">
        <v>284</v>
      </c>
      <c r="D30" s="27" t="s">
        <v>196</v>
      </c>
      <c r="E30" s="27" t="s">
        <v>201</v>
      </c>
      <c r="F30" s="26" t="s">
        <v>300</v>
      </c>
      <c r="G30" s="27" t="s">
        <v>194</v>
      </c>
      <c r="H30" s="30">
        <f>H31</f>
        <v>0</v>
      </c>
      <c r="I30" s="32">
        <v>0</v>
      </c>
      <c r="J30" s="32">
        <f t="shared" si="0"/>
        <v>0</v>
      </c>
      <c r="K30" s="69" t="e">
        <f t="shared" si="1"/>
        <v>#DIV/0!</v>
      </c>
    </row>
    <row r="31" spans="1:11" s="107" customFormat="1" ht="23.25" customHeight="1" hidden="1">
      <c r="A31" s="110"/>
      <c r="B31" s="22" t="s">
        <v>314</v>
      </c>
      <c r="C31" s="23" t="s">
        <v>284</v>
      </c>
      <c r="D31" s="23" t="s">
        <v>196</v>
      </c>
      <c r="E31" s="23" t="s">
        <v>201</v>
      </c>
      <c r="F31" s="24" t="s">
        <v>315</v>
      </c>
      <c r="G31" s="23" t="s">
        <v>316</v>
      </c>
      <c r="H31" s="25"/>
      <c r="I31" s="29">
        <v>0</v>
      </c>
      <c r="J31" s="29">
        <f t="shared" si="0"/>
        <v>0</v>
      </c>
      <c r="K31" s="68" t="e">
        <f t="shared" si="1"/>
        <v>#DIV/0!</v>
      </c>
    </row>
    <row r="32" spans="1:11" s="107" customFormat="1" ht="27.75" customHeight="1">
      <c r="A32" s="44"/>
      <c r="B32" s="87" t="s">
        <v>397</v>
      </c>
      <c r="C32" s="27" t="s">
        <v>284</v>
      </c>
      <c r="D32" s="27" t="s">
        <v>196</v>
      </c>
      <c r="E32" s="27" t="s">
        <v>263</v>
      </c>
      <c r="F32" s="27" t="s">
        <v>63</v>
      </c>
      <c r="G32" s="27" t="s">
        <v>194</v>
      </c>
      <c r="H32" s="30">
        <f>H33</f>
        <v>500000</v>
      </c>
      <c r="I32" s="32">
        <v>0</v>
      </c>
      <c r="J32" s="32">
        <f t="shared" si="0"/>
        <v>-500000</v>
      </c>
      <c r="K32" s="69">
        <v>0</v>
      </c>
    </row>
    <row r="33" spans="1:11" s="107" customFormat="1" ht="126.75" customHeight="1">
      <c r="A33" s="110"/>
      <c r="B33" s="89" t="s">
        <v>86</v>
      </c>
      <c r="C33" s="23" t="s">
        <v>284</v>
      </c>
      <c r="D33" s="23" t="s">
        <v>196</v>
      </c>
      <c r="E33" s="23" t="s">
        <v>263</v>
      </c>
      <c r="F33" s="24" t="s">
        <v>26</v>
      </c>
      <c r="G33" s="23" t="s">
        <v>78</v>
      </c>
      <c r="H33" s="25">
        <v>500000</v>
      </c>
      <c r="I33" s="29">
        <v>0</v>
      </c>
      <c r="J33" s="29">
        <f t="shared" si="0"/>
        <v>-500000</v>
      </c>
      <c r="K33" s="68">
        <v>0</v>
      </c>
    </row>
    <row r="34" spans="1:11" s="107" customFormat="1" ht="21" customHeight="1">
      <c r="A34" s="43"/>
      <c r="B34" s="90" t="s">
        <v>398</v>
      </c>
      <c r="C34" s="27" t="s">
        <v>284</v>
      </c>
      <c r="D34" s="27" t="s">
        <v>196</v>
      </c>
      <c r="E34" s="27" t="s">
        <v>219</v>
      </c>
      <c r="F34" s="27" t="s">
        <v>63</v>
      </c>
      <c r="G34" s="27" t="s">
        <v>194</v>
      </c>
      <c r="H34" s="30">
        <f>H35</f>
        <v>200000</v>
      </c>
      <c r="I34" s="32">
        <v>0</v>
      </c>
      <c r="J34" s="32">
        <f t="shared" si="0"/>
        <v>-200000</v>
      </c>
      <c r="K34" s="69">
        <v>0</v>
      </c>
    </row>
    <row r="35" spans="1:11" s="107" customFormat="1" ht="66" customHeight="1">
      <c r="A35" s="110"/>
      <c r="B35" s="88" t="s">
        <v>85</v>
      </c>
      <c r="C35" s="23" t="s">
        <v>284</v>
      </c>
      <c r="D35" s="23" t="s">
        <v>196</v>
      </c>
      <c r="E35" s="23" t="s">
        <v>219</v>
      </c>
      <c r="F35" s="24" t="s">
        <v>27</v>
      </c>
      <c r="G35" s="23" t="s">
        <v>79</v>
      </c>
      <c r="H35" s="25">
        <v>200000</v>
      </c>
      <c r="I35" s="29">
        <v>0</v>
      </c>
      <c r="J35" s="29">
        <f t="shared" si="0"/>
        <v>-200000</v>
      </c>
      <c r="K35" s="68">
        <v>0</v>
      </c>
    </row>
    <row r="36" spans="1:11" s="107" customFormat="1" ht="17.25" customHeight="1">
      <c r="A36" s="110"/>
      <c r="B36" s="93" t="s">
        <v>74</v>
      </c>
      <c r="C36" s="27" t="s">
        <v>284</v>
      </c>
      <c r="D36" s="27" t="s">
        <v>196</v>
      </c>
      <c r="E36" s="27" t="s">
        <v>251</v>
      </c>
      <c r="F36" s="26"/>
      <c r="G36" s="27"/>
      <c r="H36" s="30">
        <f>H37+H39+H41+H43+H48</f>
        <v>2505358</v>
      </c>
      <c r="I36" s="29"/>
      <c r="J36" s="29"/>
      <c r="K36" s="68"/>
    </row>
    <row r="37" spans="1:11" s="107" customFormat="1" ht="15" customHeight="1">
      <c r="A37" s="110"/>
      <c r="B37" s="87" t="s">
        <v>272</v>
      </c>
      <c r="C37" s="27" t="s">
        <v>284</v>
      </c>
      <c r="D37" s="27" t="s">
        <v>196</v>
      </c>
      <c r="E37" s="27" t="s">
        <v>251</v>
      </c>
      <c r="F37" s="27" t="s">
        <v>63</v>
      </c>
      <c r="G37" s="27" t="s">
        <v>194</v>
      </c>
      <c r="H37" s="30">
        <f>H38</f>
        <v>895587</v>
      </c>
      <c r="I37" s="30">
        <v>149084.43</v>
      </c>
      <c r="J37" s="32">
        <f t="shared" si="0"/>
        <v>-746502.5700000001</v>
      </c>
      <c r="K37" s="69">
        <f aca="true" t="shared" si="2" ref="K37:K66">I37/H37*100</f>
        <v>16.646560300674306</v>
      </c>
    </row>
    <row r="38" spans="1:11" s="107" customFormat="1" ht="192.75" customHeight="1">
      <c r="A38" s="110"/>
      <c r="B38" s="88" t="s">
        <v>87</v>
      </c>
      <c r="C38" s="23" t="s">
        <v>284</v>
      </c>
      <c r="D38" s="23" t="s">
        <v>196</v>
      </c>
      <c r="E38" s="23" t="s">
        <v>251</v>
      </c>
      <c r="F38" s="24" t="s">
        <v>24</v>
      </c>
      <c r="G38" s="23" t="s">
        <v>77</v>
      </c>
      <c r="H38" s="25">
        <v>895587</v>
      </c>
      <c r="I38" s="29">
        <v>149084.43</v>
      </c>
      <c r="J38" s="29">
        <f t="shared" si="0"/>
        <v>-746502.5700000001</v>
      </c>
      <c r="K38" s="68">
        <f t="shared" si="2"/>
        <v>16.646560300674306</v>
      </c>
    </row>
    <row r="39" spans="1:11" s="107" customFormat="1" ht="19.5" customHeight="1">
      <c r="A39" s="110"/>
      <c r="B39" s="87" t="s">
        <v>272</v>
      </c>
      <c r="C39" s="27" t="s">
        <v>284</v>
      </c>
      <c r="D39" s="27" t="s">
        <v>196</v>
      </c>
      <c r="E39" s="27" t="s">
        <v>251</v>
      </c>
      <c r="F39" s="27" t="s">
        <v>63</v>
      </c>
      <c r="G39" s="27" t="s">
        <v>194</v>
      </c>
      <c r="H39" s="30">
        <f>H40</f>
        <v>711041</v>
      </c>
      <c r="I39" s="29"/>
      <c r="J39" s="29"/>
      <c r="K39" s="68"/>
    </row>
    <row r="40" spans="1:11" s="107" customFormat="1" ht="189" customHeight="1">
      <c r="A40" s="110"/>
      <c r="B40" s="88" t="s">
        <v>88</v>
      </c>
      <c r="C40" s="23" t="s">
        <v>284</v>
      </c>
      <c r="D40" s="23" t="s">
        <v>196</v>
      </c>
      <c r="E40" s="23" t="s">
        <v>251</v>
      </c>
      <c r="F40" s="24" t="s">
        <v>24</v>
      </c>
      <c r="G40" s="23" t="s">
        <v>77</v>
      </c>
      <c r="H40" s="25">
        <v>711041</v>
      </c>
      <c r="I40" s="29"/>
      <c r="J40" s="29"/>
      <c r="K40" s="68"/>
    </row>
    <row r="41" spans="1:11" s="107" customFormat="1" ht="18" customHeight="1">
      <c r="A41" s="110"/>
      <c r="B41" s="87" t="s">
        <v>272</v>
      </c>
      <c r="C41" s="27" t="s">
        <v>284</v>
      </c>
      <c r="D41" s="27" t="s">
        <v>196</v>
      </c>
      <c r="E41" s="27" t="s">
        <v>251</v>
      </c>
      <c r="F41" s="27" t="s">
        <v>63</v>
      </c>
      <c r="G41" s="27" t="s">
        <v>194</v>
      </c>
      <c r="H41" s="30">
        <f>H42</f>
        <v>301030</v>
      </c>
      <c r="I41" s="32">
        <v>68595</v>
      </c>
      <c r="J41" s="32">
        <f t="shared" si="0"/>
        <v>-232435</v>
      </c>
      <c r="K41" s="69">
        <f t="shared" si="2"/>
        <v>22.7867654386606</v>
      </c>
    </row>
    <row r="42" spans="1:11" s="107" customFormat="1" ht="186" customHeight="1">
      <c r="A42" s="110"/>
      <c r="B42" s="88" t="s">
        <v>89</v>
      </c>
      <c r="C42" s="23" t="s">
        <v>284</v>
      </c>
      <c r="D42" s="23" t="s">
        <v>196</v>
      </c>
      <c r="E42" s="23" t="s">
        <v>251</v>
      </c>
      <c r="F42" s="24" t="s">
        <v>24</v>
      </c>
      <c r="G42" s="23" t="s">
        <v>77</v>
      </c>
      <c r="H42" s="25">
        <v>301030</v>
      </c>
      <c r="I42" s="29">
        <v>68595</v>
      </c>
      <c r="J42" s="29">
        <f t="shared" si="0"/>
        <v>-232435</v>
      </c>
      <c r="K42" s="68">
        <f t="shared" si="2"/>
        <v>22.7867654386606</v>
      </c>
    </row>
    <row r="43" spans="1:11" s="107" customFormat="1" ht="22.5" customHeight="1">
      <c r="A43" s="110"/>
      <c r="B43" s="87" t="s">
        <v>272</v>
      </c>
      <c r="C43" s="27" t="s">
        <v>284</v>
      </c>
      <c r="D43" s="27" t="s">
        <v>196</v>
      </c>
      <c r="E43" s="27" t="s">
        <v>251</v>
      </c>
      <c r="F43" s="27" t="s">
        <v>63</v>
      </c>
      <c r="G43" s="27" t="s">
        <v>194</v>
      </c>
      <c r="H43" s="30">
        <f>H44+H46+H47</f>
        <v>323500</v>
      </c>
      <c r="I43" s="30">
        <f>I44+I47</f>
        <v>24994</v>
      </c>
      <c r="J43" s="32">
        <f t="shared" si="0"/>
        <v>-298506</v>
      </c>
      <c r="K43" s="69">
        <f t="shared" si="2"/>
        <v>7.7261205564142195</v>
      </c>
    </row>
    <row r="44" spans="1:11" s="107" customFormat="1" ht="231.75" customHeight="1">
      <c r="A44" s="110"/>
      <c r="B44" s="88" t="s">
        <v>90</v>
      </c>
      <c r="C44" s="23" t="s">
        <v>284</v>
      </c>
      <c r="D44" s="23" t="s">
        <v>196</v>
      </c>
      <c r="E44" s="23" t="s">
        <v>251</v>
      </c>
      <c r="F44" s="23" t="s">
        <v>28</v>
      </c>
      <c r="G44" s="23" t="s">
        <v>77</v>
      </c>
      <c r="H44" s="25">
        <f>202580+61180</f>
        <v>263760</v>
      </c>
      <c r="I44" s="29">
        <v>24994</v>
      </c>
      <c r="J44" s="29">
        <f t="shared" si="0"/>
        <v>-238766</v>
      </c>
      <c r="K44" s="68">
        <f t="shared" si="2"/>
        <v>9.47603882317258</v>
      </c>
    </row>
    <row r="45" spans="1:11" s="107" customFormat="1" ht="30.75" customHeight="1" hidden="1">
      <c r="A45" s="110"/>
      <c r="B45" s="22" t="s">
        <v>287</v>
      </c>
      <c r="C45" s="23" t="s">
        <v>284</v>
      </c>
      <c r="D45" s="23" t="s">
        <v>196</v>
      </c>
      <c r="E45" s="23" t="s">
        <v>253</v>
      </c>
      <c r="F45" s="23" t="s">
        <v>262</v>
      </c>
      <c r="G45" s="23" t="s">
        <v>260</v>
      </c>
      <c r="H45" s="76"/>
      <c r="I45" s="29"/>
      <c r="J45" s="29">
        <f t="shared" si="0"/>
        <v>0</v>
      </c>
      <c r="K45" s="68" t="e">
        <f t="shared" si="2"/>
        <v>#DIV/0!</v>
      </c>
    </row>
    <row r="46" spans="1:11" s="107" customFormat="1" ht="179.25" customHeight="1">
      <c r="A46" s="110"/>
      <c r="B46" s="88" t="s">
        <v>91</v>
      </c>
      <c r="C46" s="23" t="s">
        <v>284</v>
      </c>
      <c r="D46" s="23" t="s">
        <v>196</v>
      </c>
      <c r="E46" s="23" t="s">
        <v>251</v>
      </c>
      <c r="F46" s="23" t="s">
        <v>28</v>
      </c>
      <c r="G46" s="23" t="s">
        <v>78</v>
      </c>
      <c r="H46" s="25">
        <v>59740</v>
      </c>
      <c r="I46" s="29"/>
      <c r="J46" s="29"/>
      <c r="K46" s="68"/>
    </row>
    <row r="47" spans="1:11" s="107" customFormat="1" ht="0.75" customHeight="1">
      <c r="A47" s="110"/>
      <c r="B47" s="22" t="s">
        <v>317</v>
      </c>
      <c r="C47" s="23" t="s">
        <v>284</v>
      </c>
      <c r="D47" s="23" t="s">
        <v>196</v>
      </c>
      <c r="E47" s="23" t="s">
        <v>251</v>
      </c>
      <c r="F47" s="23" t="s">
        <v>28</v>
      </c>
      <c r="G47" s="23" t="s">
        <v>305</v>
      </c>
      <c r="H47" s="25">
        <v>0</v>
      </c>
      <c r="I47" s="29">
        <v>0</v>
      </c>
      <c r="J47" s="29">
        <f t="shared" si="0"/>
        <v>0</v>
      </c>
      <c r="K47" s="68" t="e">
        <f t="shared" si="2"/>
        <v>#DIV/0!</v>
      </c>
    </row>
    <row r="48" spans="1:11" s="107" customFormat="1" ht="24" customHeight="1">
      <c r="A48" s="110"/>
      <c r="B48" s="87" t="s">
        <v>272</v>
      </c>
      <c r="C48" s="27" t="s">
        <v>284</v>
      </c>
      <c r="D48" s="27" t="s">
        <v>196</v>
      </c>
      <c r="E48" s="27" t="s">
        <v>251</v>
      </c>
      <c r="F48" s="27" t="s">
        <v>63</v>
      </c>
      <c r="G48" s="27" t="s">
        <v>194</v>
      </c>
      <c r="H48" s="30">
        <f>H49+H50+H52+H51</f>
        <v>274200</v>
      </c>
      <c r="I48" s="30">
        <f>I49+I50+I52</f>
        <v>29285.6</v>
      </c>
      <c r="J48" s="32">
        <f t="shared" si="0"/>
        <v>-244914.4</v>
      </c>
      <c r="K48" s="69">
        <f t="shared" si="2"/>
        <v>10.68037928519329</v>
      </c>
    </row>
    <row r="49" spans="1:11" s="107" customFormat="1" ht="229.5" customHeight="1">
      <c r="A49" s="110"/>
      <c r="B49" s="88" t="s">
        <v>92</v>
      </c>
      <c r="C49" s="23" t="s">
        <v>284</v>
      </c>
      <c r="D49" s="23" t="s">
        <v>196</v>
      </c>
      <c r="E49" s="23" t="s">
        <v>251</v>
      </c>
      <c r="F49" s="23" t="s">
        <v>29</v>
      </c>
      <c r="G49" s="23" t="s">
        <v>77</v>
      </c>
      <c r="H49" s="25">
        <f>173330+52345</f>
        <v>225675</v>
      </c>
      <c r="I49" s="29">
        <v>28285.6</v>
      </c>
      <c r="J49" s="29">
        <f t="shared" si="0"/>
        <v>-197389.4</v>
      </c>
      <c r="K49" s="68">
        <f t="shared" si="2"/>
        <v>12.53377644843248</v>
      </c>
    </row>
    <row r="50" spans="1:11" s="107" customFormat="1" ht="57.75" customHeight="1" hidden="1">
      <c r="A50" s="110"/>
      <c r="B50" s="22" t="s">
        <v>308</v>
      </c>
      <c r="C50" s="23" t="s">
        <v>284</v>
      </c>
      <c r="D50" s="23" t="s">
        <v>196</v>
      </c>
      <c r="E50" s="23" t="s">
        <v>251</v>
      </c>
      <c r="F50" s="23" t="s">
        <v>29</v>
      </c>
      <c r="G50" s="23" t="s">
        <v>309</v>
      </c>
      <c r="H50" s="25">
        <v>0</v>
      </c>
      <c r="I50" s="29">
        <v>0</v>
      </c>
      <c r="J50" s="29">
        <f t="shared" si="0"/>
        <v>0</v>
      </c>
      <c r="K50" s="68" t="e">
        <f t="shared" si="2"/>
        <v>#DIV/0!</v>
      </c>
    </row>
    <row r="51" spans="1:11" s="107" customFormat="1" ht="195" customHeight="1">
      <c r="A51" s="110"/>
      <c r="B51" s="88" t="s">
        <v>93</v>
      </c>
      <c r="C51" s="23" t="s">
        <v>284</v>
      </c>
      <c r="D51" s="23" t="s">
        <v>196</v>
      </c>
      <c r="E51" s="23" t="s">
        <v>251</v>
      </c>
      <c r="F51" s="23" t="s">
        <v>29</v>
      </c>
      <c r="G51" s="23" t="s">
        <v>78</v>
      </c>
      <c r="H51" s="25">
        <v>48525</v>
      </c>
      <c r="I51" s="29"/>
      <c r="J51" s="29"/>
      <c r="K51" s="68"/>
    </row>
    <row r="52" spans="1:11" s="107" customFormat="1" ht="35.25" customHeight="1" hidden="1">
      <c r="A52" s="110"/>
      <c r="B52" s="22" t="s">
        <v>317</v>
      </c>
      <c r="C52" s="23" t="s">
        <v>284</v>
      </c>
      <c r="D52" s="23" t="s">
        <v>196</v>
      </c>
      <c r="E52" s="23" t="s">
        <v>251</v>
      </c>
      <c r="F52" s="23" t="s">
        <v>29</v>
      </c>
      <c r="G52" s="23" t="s">
        <v>305</v>
      </c>
      <c r="H52" s="25"/>
      <c r="I52" s="29">
        <v>1000</v>
      </c>
      <c r="J52" s="29">
        <f t="shared" si="0"/>
        <v>1000</v>
      </c>
      <c r="K52" s="68" t="e">
        <f t="shared" si="2"/>
        <v>#DIV/0!</v>
      </c>
    </row>
    <row r="53" spans="1:11" s="107" customFormat="1" ht="44.25" customHeight="1">
      <c r="A53" s="110"/>
      <c r="B53" s="94" t="s">
        <v>94</v>
      </c>
      <c r="C53" s="27" t="s">
        <v>284</v>
      </c>
      <c r="D53" s="27" t="s">
        <v>264</v>
      </c>
      <c r="E53" s="27" t="s">
        <v>215</v>
      </c>
      <c r="F53" s="27"/>
      <c r="G53" s="27"/>
      <c r="H53" s="30">
        <f>H55+H56</f>
        <v>564340</v>
      </c>
      <c r="I53" s="30">
        <f>I55+I56</f>
        <v>28903.6</v>
      </c>
      <c r="J53" s="32">
        <f t="shared" si="0"/>
        <v>-535436.4</v>
      </c>
      <c r="K53" s="69">
        <f t="shared" si="2"/>
        <v>5.121664244958712</v>
      </c>
    </row>
    <row r="54" spans="1:11" s="107" customFormat="1" ht="60.75" customHeight="1">
      <c r="A54" s="110"/>
      <c r="B54" s="90" t="s">
        <v>95</v>
      </c>
      <c r="C54" s="27" t="s">
        <v>284</v>
      </c>
      <c r="D54" s="27" t="s">
        <v>264</v>
      </c>
      <c r="E54" s="27" t="s">
        <v>215</v>
      </c>
      <c r="F54" s="27" t="s">
        <v>63</v>
      </c>
      <c r="G54" s="27" t="s">
        <v>194</v>
      </c>
      <c r="H54" s="30">
        <f>H55</f>
        <v>564340</v>
      </c>
      <c r="I54" s="30"/>
      <c r="J54" s="32"/>
      <c r="K54" s="69"/>
    </row>
    <row r="55" spans="1:11" s="107" customFormat="1" ht="186.75" customHeight="1">
      <c r="A55" s="110"/>
      <c r="B55" s="88" t="s">
        <v>96</v>
      </c>
      <c r="C55" s="23" t="s">
        <v>284</v>
      </c>
      <c r="D55" s="23" t="s">
        <v>264</v>
      </c>
      <c r="E55" s="23" t="s">
        <v>215</v>
      </c>
      <c r="F55" s="24" t="s">
        <v>24</v>
      </c>
      <c r="G55" s="23" t="s">
        <v>77</v>
      </c>
      <c r="H55" s="25">
        <v>564340</v>
      </c>
      <c r="I55" s="29">
        <v>28903.6</v>
      </c>
      <c r="J55" s="29">
        <f t="shared" si="0"/>
        <v>-535436.4</v>
      </c>
      <c r="K55" s="68">
        <f t="shared" si="2"/>
        <v>5.121664244958712</v>
      </c>
    </row>
    <row r="56" spans="1:11" s="107" customFormat="1" ht="34.5" customHeight="1" hidden="1">
      <c r="A56" s="110"/>
      <c r="B56" s="22" t="s">
        <v>318</v>
      </c>
      <c r="C56" s="23" t="s">
        <v>284</v>
      </c>
      <c r="D56" s="23" t="s">
        <v>264</v>
      </c>
      <c r="E56" s="23" t="s">
        <v>215</v>
      </c>
      <c r="F56" s="23" t="s">
        <v>265</v>
      </c>
      <c r="G56" s="23" t="s">
        <v>305</v>
      </c>
      <c r="H56" s="25">
        <v>0</v>
      </c>
      <c r="I56" s="29">
        <v>0</v>
      </c>
      <c r="J56" s="29">
        <f t="shared" si="0"/>
        <v>0</v>
      </c>
      <c r="K56" s="68" t="e">
        <f t="shared" si="2"/>
        <v>#DIV/0!</v>
      </c>
    </row>
    <row r="57" spans="1:11" s="107" customFormat="1" ht="21" customHeight="1">
      <c r="A57" s="110"/>
      <c r="B57" s="94" t="s">
        <v>97</v>
      </c>
      <c r="C57" s="27" t="s">
        <v>284</v>
      </c>
      <c r="D57" s="27" t="s">
        <v>261</v>
      </c>
      <c r="E57" s="27" t="s">
        <v>191</v>
      </c>
      <c r="F57" s="27"/>
      <c r="G57" s="27"/>
      <c r="H57" s="30">
        <f>H60+H62+H58</f>
        <v>2730852</v>
      </c>
      <c r="I57" s="29"/>
      <c r="J57" s="29"/>
      <c r="K57" s="68"/>
    </row>
    <row r="58" spans="1:11" s="107" customFormat="1" ht="54" customHeight="1">
      <c r="A58" s="110"/>
      <c r="B58" s="90" t="s">
        <v>502</v>
      </c>
      <c r="C58" s="27" t="s">
        <v>284</v>
      </c>
      <c r="D58" s="27" t="s">
        <v>261</v>
      </c>
      <c r="E58" s="27" t="s">
        <v>196</v>
      </c>
      <c r="F58" s="27" t="s">
        <v>63</v>
      </c>
      <c r="G58" s="27" t="s">
        <v>194</v>
      </c>
      <c r="H58" s="149">
        <f>H59</f>
        <v>238200</v>
      </c>
      <c r="I58" s="29"/>
      <c r="J58" s="29"/>
      <c r="K58" s="68"/>
    </row>
    <row r="59" spans="1:11" s="107" customFormat="1" ht="66" customHeight="1">
      <c r="A59" s="110"/>
      <c r="B59" s="144" t="s">
        <v>518</v>
      </c>
      <c r="C59" s="27" t="s">
        <v>284</v>
      </c>
      <c r="D59" s="27" t="s">
        <v>261</v>
      </c>
      <c r="E59" s="27" t="s">
        <v>196</v>
      </c>
      <c r="F59" s="27" t="s">
        <v>30</v>
      </c>
      <c r="G59" s="27" t="s">
        <v>78</v>
      </c>
      <c r="H59" s="149">
        <v>238200</v>
      </c>
      <c r="I59" s="29"/>
      <c r="J59" s="29"/>
      <c r="K59" s="68"/>
    </row>
    <row r="60" spans="1:11" s="47" customFormat="1" ht="22.5" customHeight="1">
      <c r="A60" s="43"/>
      <c r="B60" s="91" t="s">
        <v>98</v>
      </c>
      <c r="C60" s="27" t="s">
        <v>284</v>
      </c>
      <c r="D60" s="27" t="s">
        <v>261</v>
      </c>
      <c r="E60" s="27" t="s">
        <v>196</v>
      </c>
      <c r="F60" s="27" t="s">
        <v>63</v>
      </c>
      <c r="G60" s="27" t="s">
        <v>194</v>
      </c>
      <c r="H60" s="30">
        <f>H61</f>
        <v>20000</v>
      </c>
      <c r="I60" s="32"/>
      <c r="J60" s="32"/>
      <c r="K60" s="69"/>
    </row>
    <row r="61" spans="1:11" s="107" customFormat="1" ht="117" customHeight="1">
      <c r="A61" s="110"/>
      <c r="B61" s="88" t="s">
        <v>490</v>
      </c>
      <c r="C61" s="23" t="s">
        <v>284</v>
      </c>
      <c r="D61" s="23" t="s">
        <v>261</v>
      </c>
      <c r="E61" s="23" t="s">
        <v>196</v>
      </c>
      <c r="F61" s="23" t="s">
        <v>30</v>
      </c>
      <c r="G61" s="23" t="s">
        <v>78</v>
      </c>
      <c r="H61" s="25">
        <v>20000</v>
      </c>
      <c r="I61" s="29"/>
      <c r="J61" s="29"/>
      <c r="K61" s="68"/>
    </row>
    <row r="62" spans="1:11" s="107" customFormat="1" ht="19.5" customHeight="1">
      <c r="A62" s="110"/>
      <c r="B62" s="94" t="s">
        <v>97</v>
      </c>
      <c r="C62" s="27" t="s">
        <v>284</v>
      </c>
      <c r="D62" s="27" t="s">
        <v>261</v>
      </c>
      <c r="E62" s="27" t="s">
        <v>201</v>
      </c>
      <c r="F62" s="27" t="s">
        <v>63</v>
      </c>
      <c r="G62" s="27" t="s">
        <v>194</v>
      </c>
      <c r="H62" s="30">
        <f>H64+H65</f>
        <v>2472652</v>
      </c>
      <c r="I62" s="30">
        <f>I64+I66</f>
        <v>120838.88</v>
      </c>
      <c r="J62" s="32">
        <f t="shared" si="0"/>
        <v>-2351813.12</v>
      </c>
      <c r="K62" s="69">
        <f t="shared" si="2"/>
        <v>4.8870152370814814</v>
      </c>
    </row>
    <row r="63" spans="1:11" s="107" customFormat="1" ht="19.5" customHeight="1">
      <c r="A63" s="110"/>
      <c r="B63" s="90" t="s">
        <v>274</v>
      </c>
      <c r="C63" s="27" t="s">
        <v>284</v>
      </c>
      <c r="D63" s="27" t="s">
        <v>261</v>
      </c>
      <c r="E63" s="27" t="s">
        <v>201</v>
      </c>
      <c r="F63" s="27" t="s">
        <v>63</v>
      </c>
      <c r="G63" s="27" t="s">
        <v>194</v>
      </c>
      <c r="H63" s="30">
        <f>H64</f>
        <v>587620</v>
      </c>
      <c r="I63" s="30"/>
      <c r="J63" s="32"/>
      <c r="K63" s="69"/>
    </row>
    <row r="64" spans="1:11" s="107" customFormat="1" ht="185.25" customHeight="1">
      <c r="A64" s="110"/>
      <c r="B64" s="88" t="s">
        <v>100</v>
      </c>
      <c r="C64" s="23" t="s">
        <v>284</v>
      </c>
      <c r="D64" s="23" t="s">
        <v>261</v>
      </c>
      <c r="E64" s="23" t="s">
        <v>201</v>
      </c>
      <c r="F64" s="24" t="s">
        <v>24</v>
      </c>
      <c r="G64" s="23" t="s">
        <v>77</v>
      </c>
      <c r="H64" s="25">
        <v>587620</v>
      </c>
      <c r="I64" s="29">
        <v>120838.88</v>
      </c>
      <c r="J64" s="29">
        <f t="shared" si="0"/>
        <v>-466781.12</v>
      </c>
      <c r="K64" s="68">
        <f t="shared" si="2"/>
        <v>20.56411966917396</v>
      </c>
    </row>
    <row r="65" spans="1:11" s="107" customFormat="1" ht="53.25" customHeight="1">
      <c r="A65" s="110"/>
      <c r="B65" s="62" t="s">
        <v>102</v>
      </c>
      <c r="C65" s="27" t="s">
        <v>284</v>
      </c>
      <c r="D65" s="27" t="s">
        <v>261</v>
      </c>
      <c r="E65" s="27" t="s">
        <v>201</v>
      </c>
      <c r="F65" s="27" t="s">
        <v>6</v>
      </c>
      <c r="G65" s="27" t="s">
        <v>194</v>
      </c>
      <c r="H65" s="30">
        <f>H66+H67+H68</f>
        <v>1885032</v>
      </c>
      <c r="I65" s="29"/>
      <c r="J65" s="29"/>
      <c r="K65" s="68"/>
    </row>
    <row r="66" spans="1:11" s="107" customFormat="1" ht="90.75" customHeight="1">
      <c r="A66" s="110"/>
      <c r="B66" s="22" t="s">
        <v>103</v>
      </c>
      <c r="C66" s="23" t="s">
        <v>284</v>
      </c>
      <c r="D66" s="23" t="s">
        <v>261</v>
      </c>
      <c r="E66" s="23" t="s">
        <v>201</v>
      </c>
      <c r="F66" s="23" t="s">
        <v>64</v>
      </c>
      <c r="G66" s="23" t="s">
        <v>101</v>
      </c>
      <c r="H66" s="25">
        <v>97807</v>
      </c>
      <c r="I66" s="29">
        <v>0</v>
      </c>
      <c r="J66" s="29">
        <f t="shared" si="0"/>
        <v>-97807</v>
      </c>
      <c r="K66" s="68">
        <f t="shared" si="2"/>
        <v>0</v>
      </c>
    </row>
    <row r="67" spans="1:11" s="107" customFormat="1" ht="79.5" customHeight="1">
      <c r="A67" s="110"/>
      <c r="B67" s="22" t="s">
        <v>104</v>
      </c>
      <c r="C67" s="23" t="s">
        <v>284</v>
      </c>
      <c r="D67" s="23" t="s">
        <v>261</v>
      </c>
      <c r="E67" s="23" t="s">
        <v>201</v>
      </c>
      <c r="F67" s="23" t="s">
        <v>65</v>
      </c>
      <c r="G67" s="23" t="s">
        <v>101</v>
      </c>
      <c r="H67" s="25">
        <f>139725+20000</f>
        <v>159725</v>
      </c>
      <c r="I67" s="29"/>
      <c r="J67" s="29"/>
      <c r="K67" s="68"/>
    </row>
    <row r="68" spans="1:11" s="107" customFormat="1" ht="90" customHeight="1">
      <c r="A68" s="110"/>
      <c r="B68" s="22" t="s">
        <v>105</v>
      </c>
      <c r="C68" s="23" t="s">
        <v>284</v>
      </c>
      <c r="D68" s="23" t="s">
        <v>261</v>
      </c>
      <c r="E68" s="23" t="s">
        <v>201</v>
      </c>
      <c r="F68" s="23" t="s">
        <v>66</v>
      </c>
      <c r="G68" s="23" t="s">
        <v>101</v>
      </c>
      <c r="H68" s="25">
        <v>1627500</v>
      </c>
      <c r="I68" s="29"/>
      <c r="J68" s="29"/>
      <c r="K68" s="68"/>
    </row>
    <row r="69" spans="1:11" s="107" customFormat="1" ht="31.5" customHeight="1">
      <c r="A69" s="110"/>
      <c r="B69" s="87" t="s">
        <v>399</v>
      </c>
      <c r="C69" s="27" t="s">
        <v>284</v>
      </c>
      <c r="D69" s="27" t="s">
        <v>263</v>
      </c>
      <c r="E69" s="27" t="s">
        <v>263</v>
      </c>
      <c r="F69" s="27" t="s">
        <v>63</v>
      </c>
      <c r="G69" s="27" t="s">
        <v>194</v>
      </c>
      <c r="H69" s="30">
        <f>H70</f>
        <v>10000</v>
      </c>
      <c r="I69" s="32">
        <v>0</v>
      </c>
      <c r="J69" s="32">
        <f t="shared" si="0"/>
        <v>-10000</v>
      </c>
      <c r="K69" s="69">
        <v>0</v>
      </c>
    </row>
    <row r="70" spans="1:11" s="107" customFormat="1" ht="123" customHeight="1">
      <c r="A70" s="110"/>
      <c r="B70" s="88" t="s">
        <v>106</v>
      </c>
      <c r="C70" s="23" t="s">
        <v>284</v>
      </c>
      <c r="D70" s="23" t="s">
        <v>263</v>
      </c>
      <c r="E70" s="23" t="s">
        <v>263</v>
      </c>
      <c r="F70" s="24" t="s">
        <v>31</v>
      </c>
      <c r="G70" s="23" t="s">
        <v>78</v>
      </c>
      <c r="H70" s="25">
        <v>10000</v>
      </c>
      <c r="I70" s="29">
        <v>0</v>
      </c>
      <c r="J70" s="29">
        <f t="shared" si="0"/>
        <v>-10000</v>
      </c>
      <c r="K70" s="68">
        <v>0</v>
      </c>
    </row>
    <row r="71" spans="1:11" s="107" customFormat="1" ht="21" customHeight="1">
      <c r="A71" s="110"/>
      <c r="B71" s="94" t="s">
        <v>107</v>
      </c>
      <c r="C71" s="27" t="s">
        <v>284</v>
      </c>
      <c r="D71" s="27" t="s">
        <v>223</v>
      </c>
      <c r="E71" s="27" t="s">
        <v>191</v>
      </c>
      <c r="F71" s="26"/>
      <c r="G71" s="27"/>
      <c r="H71" s="30">
        <f>H72</f>
        <v>1258920</v>
      </c>
      <c r="I71" s="29"/>
      <c r="J71" s="29"/>
      <c r="K71" s="68"/>
    </row>
    <row r="72" spans="1:11" s="107" customFormat="1" ht="18.75" customHeight="1">
      <c r="A72" s="110"/>
      <c r="B72" s="90" t="s">
        <v>281</v>
      </c>
      <c r="C72" s="27" t="s">
        <v>284</v>
      </c>
      <c r="D72" s="27" t="s">
        <v>223</v>
      </c>
      <c r="E72" s="27" t="s">
        <v>264</v>
      </c>
      <c r="F72" s="27" t="s">
        <v>63</v>
      </c>
      <c r="G72" s="27" t="s">
        <v>194</v>
      </c>
      <c r="H72" s="30">
        <f>H73+H74+H75</f>
        <v>1258920</v>
      </c>
      <c r="I72" s="32">
        <v>0</v>
      </c>
      <c r="J72" s="32">
        <f t="shared" si="0"/>
        <v>-1258920</v>
      </c>
      <c r="K72" s="69">
        <f>I72/H72*100</f>
        <v>0</v>
      </c>
    </row>
    <row r="73" spans="1:11" s="107" customFormat="1" ht="81.75" customHeight="1">
      <c r="A73" s="110"/>
      <c r="B73" s="88" t="s">
        <v>109</v>
      </c>
      <c r="C73" s="23" t="s">
        <v>284</v>
      </c>
      <c r="D73" s="23" t="s">
        <v>223</v>
      </c>
      <c r="E73" s="23" t="s">
        <v>264</v>
      </c>
      <c r="F73" s="24" t="s">
        <v>32</v>
      </c>
      <c r="G73" s="23" t="s">
        <v>101</v>
      </c>
      <c r="H73" s="25">
        <v>405900</v>
      </c>
      <c r="I73" s="29">
        <v>0</v>
      </c>
      <c r="J73" s="29">
        <f t="shared" si="0"/>
        <v>-405900</v>
      </c>
      <c r="K73" s="68">
        <f>I73/H73*100</f>
        <v>0</v>
      </c>
    </row>
    <row r="74" spans="1:11" s="107" customFormat="1" ht="36.75" customHeight="1">
      <c r="A74" s="110"/>
      <c r="B74" s="88" t="s">
        <v>108</v>
      </c>
      <c r="C74" s="23" t="s">
        <v>284</v>
      </c>
      <c r="D74" s="23" t="s">
        <v>223</v>
      </c>
      <c r="E74" s="23" t="s">
        <v>264</v>
      </c>
      <c r="F74" s="237" t="s">
        <v>634</v>
      </c>
      <c r="G74" s="142" t="s">
        <v>101</v>
      </c>
      <c r="H74" s="143">
        <v>853020</v>
      </c>
      <c r="I74" s="29">
        <v>0</v>
      </c>
      <c r="J74" s="29">
        <f t="shared" si="0"/>
        <v>-853020</v>
      </c>
      <c r="K74" s="68">
        <f>I74/H74*100</f>
        <v>0</v>
      </c>
    </row>
    <row r="75" spans="1:12" s="107" customFormat="1" ht="0.75" customHeight="1" hidden="1">
      <c r="A75" s="110"/>
      <c r="B75" s="22" t="s">
        <v>320</v>
      </c>
      <c r="C75" s="23" t="s">
        <v>284</v>
      </c>
      <c r="D75" s="23" t="s">
        <v>223</v>
      </c>
      <c r="E75" s="23" t="s">
        <v>264</v>
      </c>
      <c r="F75" s="24" t="s">
        <v>321</v>
      </c>
      <c r="G75" s="23" t="s">
        <v>319</v>
      </c>
      <c r="H75" s="25">
        <v>0</v>
      </c>
      <c r="I75" s="29"/>
      <c r="J75" s="29"/>
      <c r="K75" s="68"/>
      <c r="L75" s="112"/>
    </row>
    <row r="76" spans="1:11" s="107" customFormat="1" ht="45.75" customHeight="1" hidden="1">
      <c r="A76" s="110"/>
      <c r="B76" s="62" t="s">
        <v>411</v>
      </c>
      <c r="C76" s="27" t="s">
        <v>284</v>
      </c>
      <c r="D76" s="27" t="s">
        <v>223</v>
      </c>
      <c r="E76" s="27" t="s">
        <v>264</v>
      </c>
      <c r="F76" s="26" t="s">
        <v>412</v>
      </c>
      <c r="G76" s="27" t="s">
        <v>194</v>
      </c>
      <c r="H76" s="30">
        <f>H77</f>
        <v>0</v>
      </c>
      <c r="I76" s="29"/>
      <c r="J76" s="29"/>
      <c r="K76" s="68"/>
    </row>
    <row r="77" spans="1:11" s="107" customFormat="1" ht="48.75" customHeight="1" hidden="1">
      <c r="A77" s="110"/>
      <c r="B77" s="22" t="s">
        <v>414</v>
      </c>
      <c r="C77" s="23" t="s">
        <v>284</v>
      </c>
      <c r="D77" s="23" t="s">
        <v>223</v>
      </c>
      <c r="E77" s="23" t="s">
        <v>264</v>
      </c>
      <c r="F77" s="24" t="s">
        <v>412</v>
      </c>
      <c r="G77" s="23" t="s">
        <v>413</v>
      </c>
      <c r="H77" s="25">
        <v>0</v>
      </c>
      <c r="I77" s="29"/>
      <c r="J77" s="29"/>
      <c r="K77" s="68"/>
    </row>
    <row r="78" spans="1:11" s="107" customFormat="1" ht="18.75" customHeight="1">
      <c r="A78" s="110"/>
      <c r="B78" s="94" t="s">
        <v>110</v>
      </c>
      <c r="C78" s="27" t="s">
        <v>284</v>
      </c>
      <c r="D78" s="27" t="s">
        <v>219</v>
      </c>
      <c r="E78" s="27" t="s">
        <v>191</v>
      </c>
      <c r="F78" s="26"/>
      <c r="G78" s="27"/>
      <c r="H78" s="30">
        <f>H79+H81</f>
        <v>844708</v>
      </c>
      <c r="I78" s="29"/>
      <c r="J78" s="29"/>
      <c r="K78" s="68"/>
    </row>
    <row r="79" spans="1:11" s="107" customFormat="1" ht="33" customHeight="1">
      <c r="A79" s="110"/>
      <c r="B79" s="90" t="s">
        <v>114</v>
      </c>
      <c r="C79" s="27" t="s">
        <v>284</v>
      </c>
      <c r="D79" s="27" t="s">
        <v>219</v>
      </c>
      <c r="E79" s="27" t="s">
        <v>201</v>
      </c>
      <c r="F79" s="27" t="s">
        <v>63</v>
      </c>
      <c r="G79" s="27" t="s">
        <v>194</v>
      </c>
      <c r="H79" s="30">
        <f>H80</f>
        <v>530608</v>
      </c>
      <c r="I79" s="30">
        <v>58107.53</v>
      </c>
      <c r="J79" s="32">
        <f t="shared" si="0"/>
        <v>-472500.47</v>
      </c>
      <c r="K79" s="69">
        <f>I79/H79*100</f>
        <v>10.951122108976872</v>
      </c>
    </row>
    <row r="80" spans="1:11" s="107" customFormat="1" ht="198" customHeight="1">
      <c r="A80" s="110"/>
      <c r="B80" s="88" t="s">
        <v>112</v>
      </c>
      <c r="C80" s="23" t="s">
        <v>284</v>
      </c>
      <c r="D80" s="23" t="s">
        <v>219</v>
      </c>
      <c r="E80" s="23" t="s">
        <v>201</v>
      </c>
      <c r="F80" s="24" t="s">
        <v>24</v>
      </c>
      <c r="G80" s="23" t="s">
        <v>77</v>
      </c>
      <c r="H80" s="25">
        <v>530608</v>
      </c>
      <c r="I80" s="29">
        <v>58107.53</v>
      </c>
      <c r="J80" s="29">
        <f t="shared" si="0"/>
        <v>-472500.47</v>
      </c>
      <c r="K80" s="68">
        <f>I80/H80*100</f>
        <v>10.951122108976872</v>
      </c>
    </row>
    <row r="81" spans="1:11" s="107" customFormat="1" ht="21.75" customHeight="1">
      <c r="A81" s="110"/>
      <c r="B81" s="90" t="s">
        <v>111</v>
      </c>
      <c r="C81" s="27" t="s">
        <v>284</v>
      </c>
      <c r="D81" s="27" t="s">
        <v>219</v>
      </c>
      <c r="E81" s="27" t="s">
        <v>201</v>
      </c>
      <c r="F81" s="27" t="s">
        <v>63</v>
      </c>
      <c r="G81" s="27" t="s">
        <v>194</v>
      </c>
      <c r="H81" s="30">
        <f>H82</f>
        <v>314100</v>
      </c>
      <c r="I81" s="32">
        <v>0</v>
      </c>
      <c r="J81" s="32">
        <f t="shared" si="0"/>
        <v>-314100</v>
      </c>
      <c r="K81" s="69">
        <v>0</v>
      </c>
    </row>
    <row r="82" spans="1:11" s="107" customFormat="1" ht="62.25" customHeight="1">
      <c r="A82" s="110"/>
      <c r="B82" s="88" t="s">
        <v>113</v>
      </c>
      <c r="C82" s="23" t="s">
        <v>284</v>
      </c>
      <c r="D82" s="23" t="s">
        <v>219</v>
      </c>
      <c r="E82" s="23" t="s">
        <v>201</v>
      </c>
      <c r="F82" s="23" t="s">
        <v>33</v>
      </c>
      <c r="G82" s="23" t="s">
        <v>78</v>
      </c>
      <c r="H82" s="25">
        <v>314100</v>
      </c>
      <c r="I82" s="29">
        <v>0</v>
      </c>
      <c r="J82" s="29">
        <f t="shared" si="0"/>
        <v>-314100</v>
      </c>
      <c r="K82" s="68">
        <v>0</v>
      </c>
    </row>
    <row r="83" spans="1:11" s="107" customFormat="1" ht="15" hidden="1">
      <c r="A83" s="110"/>
      <c r="B83" s="22"/>
      <c r="C83" s="23"/>
      <c r="D83" s="23"/>
      <c r="E83" s="23"/>
      <c r="F83" s="24"/>
      <c r="G83" s="23"/>
      <c r="H83" s="25"/>
      <c r="I83" s="29"/>
      <c r="J83" s="29">
        <f t="shared" si="0"/>
        <v>0</v>
      </c>
      <c r="K83" s="68" t="e">
        <f>I83/H83*100</f>
        <v>#DIV/0!</v>
      </c>
    </row>
    <row r="84" spans="1:11" s="107" customFormat="1" ht="15" hidden="1">
      <c r="A84" s="110"/>
      <c r="B84" s="22"/>
      <c r="C84" s="23"/>
      <c r="D84" s="23"/>
      <c r="E84" s="23"/>
      <c r="F84" s="24"/>
      <c r="G84" s="23"/>
      <c r="H84" s="25"/>
      <c r="I84" s="29"/>
      <c r="J84" s="29"/>
      <c r="K84" s="68"/>
    </row>
    <row r="85" spans="1:11" s="107" customFormat="1" ht="30" hidden="1">
      <c r="A85" s="110"/>
      <c r="B85" s="22" t="s">
        <v>322</v>
      </c>
      <c r="C85" s="23" t="s">
        <v>307</v>
      </c>
      <c r="D85" s="23" t="s">
        <v>223</v>
      </c>
      <c r="E85" s="23" t="s">
        <v>264</v>
      </c>
      <c r="F85" s="24" t="s">
        <v>266</v>
      </c>
      <c r="G85" s="23" t="s">
        <v>260</v>
      </c>
      <c r="H85" s="25"/>
      <c r="I85" s="29"/>
      <c r="J85" s="29">
        <f>I85-H85</f>
        <v>0</v>
      </c>
      <c r="K85" s="68"/>
    </row>
    <row r="86" spans="1:11" s="107" customFormat="1" ht="15">
      <c r="A86" s="110"/>
      <c r="B86" s="95" t="s">
        <v>115</v>
      </c>
      <c r="C86" s="27" t="s">
        <v>284</v>
      </c>
      <c r="D86" s="27" t="s">
        <v>215</v>
      </c>
      <c r="E86" s="27" t="s">
        <v>191</v>
      </c>
      <c r="F86" s="27"/>
      <c r="G86" s="27"/>
      <c r="H86" s="36">
        <f>H88+H93</f>
        <v>1936100</v>
      </c>
      <c r="I86" s="29"/>
      <c r="J86" s="29"/>
      <c r="K86" s="68"/>
    </row>
    <row r="87" spans="1:11" s="107" customFormat="1" ht="15" hidden="1">
      <c r="A87" s="110"/>
      <c r="B87" s="45" t="s">
        <v>323</v>
      </c>
      <c r="C87" s="23" t="s">
        <v>324</v>
      </c>
      <c r="D87" s="23" t="s">
        <v>215</v>
      </c>
      <c r="E87" s="23" t="s">
        <v>196</v>
      </c>
      <c r="F87" s="24" t="s">
        <v>288</v>
      </c>
      <c r="G87" s="23" t="s">
        <v>267</v>
      </c>
      <c r="H87" s="25"/>
      <c r="I87" s="29"/>
      <c r="J87" s="29"/>
      <c r="K87" s="68"/>
    </row>
    <row r="88" spans="1:11" s="107" customFormat="1" ht="15">
      <c r="A88" s="110"/>
      <c r="B88" s="104" t="s">
        <v>116</v>
      </c>
      <c r="C88" s="27" t="s">
        <v>284</v>
      </c>
      <c r="D88" s="27" t="s">
        <v>215</v>
      </c>
      <c r="E88" s="27" t="s">
        <v>196</v>
      </c>
      <c r="F88" s="27" t="s">
        <v>63</v>
      </c>
      <c r="G88" s="27" t="s">
        <v>194</v>
      </c>
      <c r="H88" s="30">
        <f>H91+H92</f>
        <v>1796100</v>
      </c>
      <c r="I88" s="29"/>
      <c r="J88" s="29"/>
      <c r="K88" s="68"/>
    </row>
    <row r="89" spans="1:11" s="107" customFormat="1" ht="30" hidden="1">
      <c r="A89" s="110"/>
      <c r="B89" s="45" t="s">
        <v>325</v>
      </c>
      <c r="C89" s="23" t="s">
        <v>324</v>
      </c>
      <c r="D89" s="23" t="s">
        <v>215</v>
      </c>
      <c r="E89" s="23" t="s">
        <v>196</v>
      </c>
      <c r="F89" s="24" t="s">
        <v>286</v>
      </c>
      <c r="G89" s="23" t="s">
        <v>267</v>
      </c>
      <c r="H89" s="25"/>
      <c r="I89" s="29"/>
      <c r="J89" s="29"/>
      <c r="K89" s="68"/>
    </row>
    <row r="90" spans="1:11" s="107" customFormat="1" ht="15" hidden="1">
      <c r="A90" s="110"/>
      <c r="B90" s="45"/>
      <c r="C90" s="23"/>
      <c r="D90" s="23"/>
      <c r="E90" s="23"/>
      <c r="F90" s="24"/>
      <c r="G90" s="23"/>
      <c r="H90" s="25"/>
      <c r="I90" s="29"/>
      <c r="J90" s="29"/>
      <c r="K90" s="68"/>
    </row>
    <row r="91" spans="1:11" s="107" customFormat="1" ht="134.25" customHeight="1">
      <c r="A91" s="110"/>
      <c r="B91" s="79" t="s">
        <v>8</v>
      </c>
      <c r="C91" s="23" t="s">
        <v>284</v>
      </c>
      <c r="D91" s="23" t="s">
        <v>215</v>
      </c>
      <c r="E91" s="23" t="s">
        <v>196</v>
      </c>
      <c r="F91" s="23" t="s">
        <v>34</v>
      </c>
      <c r="G91" s="23" t="s">
        <v>117</v>
      </c>
      <c r="H91" s="25">
        <v>1422400</v>
      </c>
      <c r="I91" s="29"/>
      <c r="J91" s="29"/>
      <c r="K91" s="68"/>
    </row>
    <row r="92" spans="1:11" s="107" customFormat="1" ht="119.25" customHeight="1">
      <c r="A92" s="110"/>
      <c r="B92" s="22" t="s">
        <v>9</v>
      </c>
      <c r="C92" s="23" t="s">
        <v>284</v>
      </c>
      <c r="D92" s="23" t="s">
        <v>215</v>
      </c>
      <c r="E92" s="23" t="s">
        <v>196</v>
      </c>
      <c r="F92" s="23" t="s">
        <v>35</v>
      </c>
      <c r="G92" s="23" t="s">
        <v>117</v>
      </c>
      <c r="H92" s="25">
        <v>373700</v>
      </c>
      <c r="I92" s="29"/>
      <c r="J92" s="29"/>
      <c r="K92" s="68"/>
    </row>
    <row r="93" spans="1:11" s="107" customFormat="1" ht="33.75" customHeight="1">
      <c r="A93" s="110"/>
      <c r="B93" s="90" t="s">
        <v>118</v>
      </c>
      <c r="C93" s="27" t="s">
        <v>284</v>
      </c>
      <c r="D93" s="27" t="s">
        <v>215</v>
      </c>
      <c r="E93" s="27" t="s">
        <v>203</v>
      </c>
      <c r="F93" s="27" t="s">
        <v>6</v>
      </c>
      <c r="G93" s="27" t="s">
        <v>194</v>
      </c>
      <c r="H93" s="30">
        <f>H94</f>
        <v>140000</v>
      </c>
      <c r="I93" s="29"/>
      <c r="J93" s="29"/>
      <c r="K93" s="68"/>
    </row>
    <row r="94" spans="1:11" s="107" customFormat="1" ht="141.75" customHeight="1">
      <c r="A94" s="110"/>
      <c r="B94" s="92" t="s">
        <v>119</v>
      </c>
      <c r="C94" s="23" t="s">
        <v>284</v>
      </c>
      <c r="D94" s="23" t="s">
        <v>215</v>
      </c>
      <c r="E94" s="23" t="s">
        <v>203</v>
      </c>
      <c r="F94" s="23" t="s">
        <v>52</v>
      </c>
      <c r="G94" s="23" t="s">
        <v>260</v>
      </c>
      <c r="H94" s="25">
        <v>140000</v>
      </c>
      <c r="I94" s="29"/>
      <c r="J94" s="29"/>
      <c r="K94" s="68"/>
    </row>
    <row r="95" spans="1:11" s="54" customFormat="1" ht="48" customHeight="1">
      <c r="A95" s="113">
        <v>3</v>
      </c>
      <c r="B95" s="114" t="s">
        <v>123</v>
      </c>
      <c r="C95" s="55" t="s">
        <v>285</v>
      </c>
      <c r="D95" s="55"/>
      <c r="E95" s="55"/>
      <c r="F95" s="56"/>
      <c r="G95" s="55"/>
      <c r="H95" s="60">
        <f>H96+H103</f>
        <v>14716373</v>
      </c>
      <c r="I95" s="115">
        <f>I97+I104</f>
        <v>3109541.85</v>
      </c>
      <c r="J95" s="115">
        <f>I95-H95</f>
        <v>-11606831.15</v>
      </c>
      <c r="K95" s="116">
        <f aca="true" t="shared" si="3" ref="K95:K106">I95/H95*100</f>
        <v>21.129811333268055</v>
      </c>
    </row>
    <row r="96" spans="1:11" s="54" customFormat="1" ht="26.25" customHeight="1">
      <c r="A96" s="117"/>
      <c r="B96" s="94" t="s">
        <v>74</v>
      </c>
      <c r="C96" s="27" t="s">
        <v>285</v>
      </c>
      <c r="D96" s="27" t="s">
        <v>196</v>
      </c>
      <c r="E96" s="27" t="s">
        <v>207</v>
      </c>
      <c r="F96" s="26"/>
      <c r="G96" s="27"/>
      <c r="H96" s="36">
        <f>H97</f>
        <v>2199903</v>
      </c>
      <c r="I96" s="115"/>
      <c r="J96" s="115"/>
      <c r="K96" s="116"/>
    </row>
    <row r="97" spans="1:11" s="107" customFormat="1" ht="72.75" customHeight="1">
      <c r="A97" s="117"/>
      <c r="B97" s="90" t="s">
        <v>120</v>
      </c>
      <c r="C97" s="27" t="s">
        <v>285</v>
      </c>
      <c r="D97" s="27" t="s">
        <v>196</v>
      </c>
      <c r="E97" s="27" t="s">
        <v>207</v>
      </c>
      <c r="F97" s="26" t="s">
        <v>63</v>
      </c>
      <c r="G97" s="27" t="s">
        <v>194</v>
      </c>
      <c r="H97" s="36">
        <f>H98+H99+H100+H102+H101</f>
        <v>2199903</v>
      </c>
      <c r="I97" s="36">
        <f>I98+I99+I100+I102</f>
        <v>329891.85</v>
      </c>
      <c r="J97" s="36">
        <f>J98+J99+J100+J102</f>
        <v>-1867461.15</v>
      </c>
      <c r="K97" s="69">
        <f t="shared" si="3"/>
        <v>14.995745266950406</v>
      </c>
    </row>
    <row r="98" spans="1:11" s="107" customFormat="1" ht="189" customHeight="1">
      <c r="A98" s="110"/>
      <c r="B98" s="88" t="s">
        <v>121</v>
      </c>
      <c r="C98" s="23" t="s">
        <v>285</v>
      </c>
      <c r="D98" s="23" t="s">
        <v>196</v>
      </c>
      <c r="E98" s="23" t="s">
        <v>207</v>
      </c>
      <c r="F98" s="24" t="s">
        <v>24</v>
      </c>
      <c r="G98" s="23" t="s">
        <v>77</v>
      </c>
      <c r="H98" s="25">
        <v>1917353</v>
      </c>
      <c r="I98" s="29">
        <v>306190.35</v>
      </c>
      <c r="J98" s="29">
        <f aca="true" t="shared" si="4" ref="J98:J106">I98-H98</f>
        <v>-1611162.65</v>
      </c>
      <c r="K98" s="68">
        <f t="shared" si="3"/>
        <v>15.969430250976213</v>
      </c>
    </row>
    <row r="99" spans="1:11" s="107" customFormat="1" ht="129" customHeight="1">
      <c r="A99" s="110"/>
      <c r="B99" s="88" t="s">
        <v>99</v>
      </c>
      <c r="C99" s="23" t="s">
        <v>285</v>
      </c>
      <c r="D99" s="23" t="s">
        <v>196</v>
      </c>
      <c r="E99" s="23" t="s">
        <v>207</v>
      </c>
      <c r="F99" s="24" t="s">
        <v>25</v>
      </c>
      <c r="G99" s="23" t="s">
        <v>78</v>
      </c>
      <c r="H99" s="25">
        <v>280000</v>
      </c>
      <c r="I99" s="29">
        <v>17999</v>
      </c>
      <c r="J99" s="29">
        <f t="shared" si="4"/>
        <v>-262001</v>
      </c>
      <c r="K99" s="68">
        <f t="shared" si="3"/>
        <v>6.428214285714286</v>
      </c>
    </row>
    <row r="100" spans="1:11" s="107" customFormat="1" ht="30" hidden="1">
      <c r="A100" s="110"/>
      <c r="B100" s="22" t="s">
        <v>304</v>
      </c>
      <c r="C100" s="23" t="s">
        <v>285</v>
      </c>
      <c r="D100" s="23" t="s">
        <v>196</v>
      </c>
      <c r="E100" s="23" t="s">
        <v>207</v>
      </c>
      <c r="F100" s="24" t="s">
        <v>25</v>
      </c>
      <c r="G100" s="23" t="s">
        <v>305</v>
      </c>
      <c r="H100" s="25">
        <v>0</v>
      </c>
      <c r="I100" s="29">
        <v>5702.5</v>
      </c>
      <c r="J100" s="29">
        <f t="shared" si="4"/>
        <v>5702.5</v>
      </c>
      <c r="K100" s="68" t="e">
        <f t="shared" si="3"/>
        <v>#DIV/0!</v>
      </c>
    </row>
    <row r="101" spans="1:11" s="107" customFormat="1" ht="99" customHeight="1">
      <c r="A101" s="110"/>
      <c r="B101" s="88" t="s">
        <v>122</v>
      </c>
      <c r="C101" s="23" t="s">
        <v>285</v>
      </c>
      <c r="D101" s="23" t="s">
        <v>196</v>
      </c>
      <c r="E101" s="23" t="s">
        <v>207</v>
      </c>
      <c r="F101" s="24" t="s">
        <v>25</v>
      </c>
      <c r="G101" s="23" t="s">
        <v>79</v>
      </c>
      <c r="H101" s="25">
        <v>2550</v>
      </c>
      <c r="I101" s="29"/>
      <c r="J101" s="29"/>
      <c r="K101" s="68"/>
    </row>
    <row r="102" spans="1:11" s="107" customFormat="1" ht="30.75" customHeight="1" hidden="1">
      <c r="A102" s="110"/>
      <c r="B102" s="22" t="s">
        <v>311</v>
      </c>
      <c r="C102" s="23" t="s">
        <v>285</v>
      </c>
      <c r="D102" s="23" t="s">
        <v>196</v>
      </c>
      <c r="E102" s="23" t="s">
        <v>207</v>
      </c>
      <c r="F102" s="24" t="s">
        <v>25</v>
      </c>
      <c r="G102" s="23" t="s">
        <v>79</v>
      </c>
      <c r="H102" s="25">
        <v>0</v>
      </c>
      <c r="I102" s="29">
        <v>0</v>
      </c>
      <c r="J102" s="29">
        <f t="shared" si="4"/>
        <v>0</v>
      </c>
      <c r="K102" s="68" t="e">
        <f t="shared" si="3"/>
        <v>#DIV/0!</v>
      </c>
    </row>
    <row r="103" spans="1:11" s="107" customFormat="1" ht="63" customHeight="1">
      <c r="A103" s="110"/>
      <c r="B103" s="95" t="s">
        <v>125</v>
      </c>
      <c r="C103" s="27" t="s">
        <v>285</v>
      </c>
      <c r="D103" s="27" t="s">
        <v>253</v>
      </c>
      <c r="E103" s="27" t="s">
        <v>191</v>
      </c>
      <c r="F103" s="26"/>
      <c r="G103" s="27"/>
      <c r="H103" s="30">
        <v>12516470</v>
      </c>
      <c r="I103" s="29"/>
      <c r="J103" s="29"/>
      <c r="K103" s="68"/>
    </row>
    <row r="104" spans="1:11" s="107" customFormat="1" ht="71.25" customHeight="1">
      <c r="A104" s="110"/>
      <c r="B104" s="104" t="s">
        <v>126</v>
      </c>
      <c r="C104" s="27" t="s">
        <v>285</v>
      </c>
      <c r="D104" s="27" t="s">
        <v>253</v>
      </c>
      <c r="E104" s="27" t="s">
        <v>196</v>
      </c>
      <c r="F104" s="27" t="s">
        <v>63</v>
      </c>
      <c r="G104" s="27" t="s">
        <v>194</v>
      </c>
      <c r="H104" s="30">
        <f>H105+H106+H107</f>
        <v>12516470</v>
      </c>
      <c r="I104" s="30">
        <f>I105+I106</f>
        <v>2779650</v>
      </c>
      <c r="J104" s="32">
        <f t="shared" si="4"/>
        <v>-9736820</v>
      </c>
      <c r="K104" s="69">
        <f t="shared" si="3"/>
        <v>22.20793881981102</v>
      </c>
    </row>
    <row r="105" spans="1:11" s="107" customFormat="1" ht="77.25" customHeight="1">
      <c r="A105" s="110"/>
      <c r="B105" s="101" t="s">
        <v>127</v>
      </c>
      <c r="C105" s="23" t="s">
        <v>285</v>
      </c>
      <c r="D105" s="23" t="s">
        <v>253</v>
      </c>
      <c r="E105" s="23" t="s">
        <v>196</v>
      </c>
      <c r="F105" s="23" t="s">
        <v>36</v>
      </c>
      <c r="G105" s="23" t="s">
        <v>260</v>
      </c>
      <c r="H105" s="25">
        <v>922300</v>
      </c>
      <c r="I105" s="29">
        <v>233949</v>
      </c>
      <c r="J105" s="29">
        <f t="shared" si="4"/>
        <v>-688351</v>
      </c>
      <c r="K105" s="68">
        <f t="shared" si="3"/>
        <v>25.36582456901225</v>
      </c>
    </row>
    <row r="106" spans="1:11" s="107" customFormat="1" ht="74.25" customHeight="1">
      <c r="A106" s="110"/>
      <c r="B106" s="101" t="s">
        <v>128</v>
      </c>
      <c r="C106" s="23" t="s">
        <v>285</v>
      </c>
      <c r="D106" s="23" t="s">
        <v>253</v>
      </c>
      <c r="E106" s="23" t="s">
        <v>196</v>
      </c>
      <c r="F106" s="23" t="s">
        <v>37</v>
      </c>
      <c r="G106" s="23" t="s">
        <v>260</v>
      </c>
      <c r="H106" s="25">
        <v>11094900</v>
      </c>
      <c r="I106" s="29">
        <v>2545701</v>
      </c>
      <c r="J106" s="29">
        <f t="shared" si="4"/>
        <v>-8549199</v>
      </c>
      <c r="K106" s="68">
        <f t="shared" si="3"/>
        <v>22.94478544195982</v>
      </c>
    </row>
    <row r="107" spans="1:11" s="107" customFormat="1" ht="72.75" customHeight="1">
      <c r="A107" s="110"/>
      <c r="B107" s="101" t="s">
        <v>128</v>
      </c>
      <c r="C107" s="23" t="s">
        <v>285</v>
      </c>
      <c r="D107" s="23" t="s">
        <v>253</v>
      </c>
      <c r="E107" s="23" t="s">
        <v>196</v>
      </c>
      <c r="F107" s="23" t="s">
        <v>491</v>
      </c>
      <c r="G107" s="23" t="s">
        <v>260</v>
      </c>
      <c r="H107" s="25">
        <v>499270</v>
      </c>
      <c r="I107" s="29"/>
      <c r="J107" s="29"/>
      <c r="K107" s="68"/>
    </row>
    <row r="108" spans="1:11" s="107" customFormat="1" ht="37.5" customHeight="1">
      <c r="A108" s="113">
        <v>4</v>
      </c>
      <c r="B108" s="96" t="s">
        <v>147</v>
      </c>
      <c r="C108" s="55" t="s">
        <v>326</v>
      </c>
      <c r="D108" s="55"/>
      <c r="E108" s="55"/>
      <c r="F108" s="56"/>
      <c r="G108" s="55"/>
      <c r="H108" s="60">
        <f>H109</f>
        <v>2170683</v>
      </c>
      <c r="I108" s="36" t="e">
        <f>#REF!+#REF!+#REF!+I274+#REF!+#REF!+I279+I365+I368+#REF!+#REF!+#REF!+I254</f>
        <v>#REF!</v>
      </c>
      <c r="J108" s="36" t="e">
        <f>#REF!+#REF!+#REF!+J274+#REF!+#REF!+J279+J365+J368+#REF!+#REF!+#REF!+J254</f>
        <v>#REF!</v>
      </c>
      <c r="K108" s="68" t="e">
        <f>I108/H108*100</f>
        <v>#REF!</v>
      </c>
    </row>
    <row r="109" spans="1:11" s="107" customFormat="1" ht="29.25" customHeight="1">
      <c r="A109" s="118"/>
      <c r="B109" s="97" t="s">
        <v>275</v>
      </c>
      <c r="C109" s="99" t="s">
        <v>326</v>
      </c>
      <c r="D109" s="99" t="s">
        <v>263</v>
      </c>
      <c r="E109" s="99" t="s">
        <v>191</v>
      </c>
      <c r="F109" s="98"/>
      <c r="G109" s="99"/>
      <c r="H109" s="119">
        <f>H110+H114+H119</f>
        <v>2170683</v>
      </c>
      <c r="I109" s="36"/>
      <c r="J109" s="36"/>
      <c r="K109" s="68"/>
    </row>
    <row r="110" spans="1:11" s="107" customFormat="1" ht="21.75" customHeight="1">
      <c r="A110" s="118"/>
      <c r="B110" s="93" t="s">
        <v>74</v>
      </c>
      <c r="C110" s="99" t="s">
        <v>326</v>
      </c>
      <c r="D110" s="99" t="s">
        <v>263</v>
      </c>
      <c r="E110" s="99" t="s">
        <v>215</v>
      </c>
      <c r="F110" s="98"/>
      <c r="G110" s="99"/>
      <c r="H110" s="119">
        <v>983010</v>
      </c>
      <c r="I110" s="36"/>
      <c r="J110" s="36"/>
      <c r="K110" s="68"/>
    </row>
    <row r="111" spans="1:11" s="107" customFormat="1" ht="27" customHeight="1">
      <c r="A111" s="110"/>
      <c r="B111" s="87" t="s">
        <v>278</v>
      </c>
      <c r="C111" s="27" t="s">
        <v>326</v>
      </c>
      <c r="D111" s="27" t="s">
        <v>263</v>
      </c>
      <c r="E111" s="27" t="s">
        <v>215</v>
      </c>
      <c r="F111" s="26" t="s">
        <v>63</v>
      </c>
      <c r="G111" s="27" t="s">
        <v>194</v>
      </c>
      <c r="H111" s="30">
        <f>H112+H113</f>
        <v>983010</v>
      </c>
      <c r="I111" s="30">
        <f>I112+I113</f>
        <v>114912.81</v>
      </c>
      <c r="J111" s="30">
        <f>J112+J113</f>
        <v>-868097.19</v>
      </c>
      <c r="K111" s="68">
        <f aca="true" t="shared" si="5" ref="K111:K121">I111/H111*100</f>
        <v>11.689892269661549</v>
      </c>
    </row>
    <row r="112" spans="1:11" s="107" customFormat="1" ht="187.5" customHeight="1">
      <c r="A112" s="110"/>
      <c r="B112" s="88" t="s">
        <v>129</v>
      </c>
      <c r="C112" s="23" t="s">
        <v>326</v>
      </c>
      <c r="D112" s="23" t="s">
        <v>263</v>
      </c>
      <c r="E112" s="23" t="s">
        <v>215</v>
      </c>
      <c r="F112" s="24" t="s">
        <v>24</v>
      </c>
      <c r="G112" s="23" t="s">
        <v>77</v>
      </c>
      <c r="H112" s="25">
        <v>983010</v>
      </c>
      <c r="I112" s="29">
        <v>108162.81</v>
      </c>
      <c r="J112" s="29">
        <f>I112-H112</f>
        <v>-874847.19</v>
      </c>
      <c r="K112" s="68">
        <f t="shared" si="5"/>
        <v>11.003225806451612</v>
      </c>
    </row>
    <row r="113" spans="1:11" s="107" customFormat="1" ht="35.25" customHeight="1" hidden="1">
      <c r="A113" s="110"/>
      <c r="B113" s="22" t="s">
        <v>304</v>
      </c>
      <c r="C113" s="23" t="s">
        <v>326</v>
      </c>
      <c r="D113" s="23" t="s">
        <v>263</v>
      </c>
      <c r="E113" s="23" t="s">
        <v>215</v>
      </c>
      <c r="F113" s="24" t="s">
        <v>25</v>
      </c>
      <c r="G113" s="23" t="s">
        <v>78</v>
      </c>
      <c r="H113" s="25">
        <v>0</v>
      </c>
      <c r="I113" s="29">
        <v>6750</v>
      </c>
      <c r="J113" s="29">
        <f>I113-H113</f>
        <v>6750</v>
      </c>
      <c r="K113" s="68" t="e">
        <f t="shared" si="5"/>
        <v>#DIV/0!</v>
      </c>
    </row>
    <row r="114" spans="1:11" s="107" customFormat="1" ht="18.75" customHeight="1">
      <c r="A114" s="110"/>
      <c r="B114" s="87" t="s">
        <v>278</v>
      </c>
      <c r="C114" s="27" t="s">
        <v>326</v>
      </c>
      <c r="D114" s="27" t="s">
        <v>263</v>
      </c>
      <c r="E114" s="27" t="s">
        <v>215</v>
      </c>
      <c r="F114" s="27" t="s">
        <v>63</v>
      </c>
      <c r="G114" s="27" t="s">
        <v>194</v>
      </c>
      <c r="H114" s="30">
        <f>H115+H116+H118+H117</f>
        <v>925273</v>
      </c>
      <c r="I114" s="30">
        <f>I115+I116+I118</f>
        <v>458936.81</v>
      </c>
      <c r="J114" s="30">
        <f>J115+J116+J118</f>
        <v>-331593.19</v>
      </c>
      <c r="K114" s="68">
        <f t="shared" si="5"/>
        <v>49.60015152284785</v>
      </c>
    </row>
    <row r="115" spans="1:11" s="107" customFormat="1" ht="183.75" customHeight="1">
      <c r="A115" s="110"/>
      <c r="B115" s="88" t="s">
        <v>130</v>
      </c>
      <c r="C115" s="23" t="s">
        <v>326</v>
      </c>
      <c r="D115" s="23" t="s">
        <v>263</v>
      </c>
      <c r="E115" s="23" t="s">
        <v>215</v>
      </c>
      <c r="F115" s="23" t="s">
        <v>38</v>
      </c>
      <c r="G115" s="23" t="s">
        <v>77</v>
      </c>
      <c r="H115" s="25">
        <v>790530</v>
      </c>
      <c r="I115" s="29">
        <v>444586.81</v>
      </c>
      <c r="J115" s="29">
        <f>I115-H115</f>
        <v>-345943.19</v>
      </c>
      <c r="K115" s="68">
        <f t="shared" si="5"/>
        <v>56.23908137578586</v>
      </c>
    </row>
    <row r="116" spans="1:11" s="107" customFormat="1" ht="31.5" customHeight="1" hidden="1">
      <c r="A116" s="110"/>
      <c r="B116" s="22" t="s">
        <v>308</v>
      </c>
      <c r="C116" s="23" t="s">
        <v>326</v>
      </c>
      <c r="D116" s="23" t="s">
        <v>263</v>
      </c>
      <c r="E116" s="23" t="s">
        <v>215</v>
      </c>
      <c r="F116" s="23" t="s">
        <v>38</v>
      </c>
      <c r="G116" s="23" t="s">
        <v>327</v>
      </c>
      <c r="H116" s="25"/>
      <c r="I116" s="29">
        <v>0</v>
      </c>
      <c r="J116" s="29">
        <f>I116-H116</f>
        <v>0</v>
      </c>
      <c r="K116" s="68" t="e">
        <f t="shared" si="5"/>
        <v>#DIV/0!</v>
      </c>
    </row>
    <row r="117" spans="1:11" s="107" customFormat="1" ht="144" customHeight="1">
      <c r="A117" s="110"/>
      <c r="B117" s="88" t="s">
        <v>131</v>
      </c>
      <c r="C117" s="23" t="s">
        <v>326</v>
      </c>
      <c r="D117" s="23" t="s">
        <v>263</v>
      </c>
      <c r="E117" s="23" t="s">
        <v>215</v>
      </c>
      <c r="F117" s="23" t="s">
        <v>38</v>
      </c>
      <c r="G117" s="23" t="s">
        <v>78</v>
      </c>
      <c r="H117" s="25">
        <v>134743</v>
      </c>
      <c r="I117" s="29"/>
      <c r="J117" s="29"/>
      <c r="K117" s="68"/>
    </row>
    <row r="118" spans="1:11" s="107" customFormat="1" ht="30.75" customHeight="1" hidden="1">
      <c r="A118" s="110"/>
      <c r="B118" s="22" t="s">
        <v>304</v>
      </c>
      <c r="C118" s="23" t="s">
        <v>326</v>
      </c>
      <c r="D118" s="23" t="s">
        <v>263</v>
      </c>
      <c r="E118" s="23" t="s">
        <v>215</v>
      </c>
      <c r="F118" s="23" t="s">
        <v>38</v>
      </c>
      <c r="G118" s="23" t="s">
        <v>305</v>
      </c>
      <c r="H118" s="25"/>
      <c r="I118" s="29">
        <v>14350</v>
      </c>
      <c r="J118" s="29">
        <f>I118-H118</f>
        <v>14350</v>
      </c>
      <c r="K118" s="68" t="e">
        <f t="shared" si="5"/>
        <v>#DIV/0!</v>
      </c>
    </row>
    <row r="119" spans="1:11" s="107" customFormat="1" ht="34.5" customHeight="1">
      <c r="A119" s="110"/>
      <c r="B119" s="87" t="s">
        <v>278</v>
      </c>
      <c r="C119" s="27" t="s">
        <v>326</v>
      </c>
      <c r="D119" s="27" t="s">
        <v>263</v>
      </c>
      <c r="E119" s="27" t="s">
        <v>215</v>
      </c>
      <c r="F119" s="27" t="s">
        <v>63</v>
      </c>
      <c r="G119" s="27" t="s">
        <v>194</v>
      </c>
      <c r="H119" s="30">
        <f>H120+H121+H122+H123</f>
        <v>262400</v>
      </c>
      <c r="I119" s="30">
        <f>I120+I121+I123</f>
        <v>0</v>
      </c>
      <c r="J119" s="30">
        <f>J120+J121+J123</f>
        <v>-228500</v>
      </c>
      <c r="K119" s="68">
        <f t="shared" si="5"/>
        <v>0</v>
      </c>
    </row>
    <row r="120" spans="1:11" s="107" customFormat="1" ht="248.25" customHeight="1">
      <c r="A120" s="110"/>
      <c r="B120" s="88" t="s">
        <v>132</v>
      </c>
      <c r="C120" s="23" t="s">
        <v>326</v>
      </c>
      <c r="D120" s="23" t="s">
        <v>263</v>
      </c>
      <c r="E120" s="23" t="s">
        <v>215</v>
      </c>
      <c r="F120" s="24" t="s">
        <v>39</v>
      </c>
      <c r="G120" s="23" t="s">
        <v>77</v>
      </c>
      <c r="H120" s="25">
        <f>175500+53000</f>
        <v>228500</v>
      </c>
      <c r="I120" s="29">
        <v>0</v>
      </c>
      <c r="J120" s="29">
        <f>I120-H120</f>
        <v>-228500</v>
      </c>
      <c r="K120" s="68">
        <f t="shared" si="5"/>
        <v>0</v>
      </c>
    </row>
    <row r="121" spans="1:11" s="107" customFormat="1" ht="52.5" customHeight="1" hidden="1">
      <c r="A121" s="110"/>
      <c r="B121" s="22" t="s">
        <v>308</v>
      </c>
      <c r="C121" s="23" t="s">
        <v>326</v>
      </c>
      <c r="D121" s="23" t="s">
        <v>263</v>
      </c>
      <c r="E121" s="23" t="s">
        <v>215</v>
      </c>
      <c r="F121" s="24" t="s">
        <v>39</v>
      </c>
      <c r="G121" s="23" t="s">
        <v>309</v>
      </c>
      <c r="H121" s="25">
        <v>0</v>
      </c>
      <c r="I121" s="29">
        <v>0</v>
      </c>
      <c r="J121" s="29">
        <f>I121-H121</f>
        <v>0</v>
      </c>
      <c r="K121" s="68" t="e">
        <f t="shared" si="5"/>
        <v>#DIV/0!</v>
      </c>
    </row>
    <row r="122" spans="1:11" s="107" customFormat="1" ht="184.5" customHeight="1">
      <c r="A122" s="110"/>
      <c r="B122" s="88" t="s">
        <v>133</v>
      </c>
      <c r="C122" s="23" t="s">
        <v>326</v>
      </c>
      <c r="D122" s="23" t="s">
        <v>263</v>
      </c>
      <c r="E122" s="23" t="s">
        <v>215</v>
      </c>
      <c r="F122" s="24" t="s">
        <v>39</v>
      </c>
      <c r="G122" s="23" t="s">
        <v>78</v>
      </c>
      <c r="H122" s="25">
        <v>33900</v>
      </c>
      <c r="I122" s="29"/>
      <c r="J122" s="29"/>
      <c r="K122" s="68"/>
    </row>
    <row r="123" spans="1:11" s="107" customFormat="1" ht="34.5" customHeight="1" hidden="1">
      <c r="A123" s="110"/>
      <c r="B123" s="22" t="s">
        <v>304</v>
      </c>
      <c r="C123" s="23" t="s">
        <v>326</v>
      </c>
      <c r="D123" s="23" t="s">
        <v>263</v>
      </c>
      <c r="E123" s="23" t="s">
        <v>215</v>
      </c>
      <c r="F123" s="24" t="s">
        <v>39</v>
      </c>
      <c r="G123" s="23" t="s">
        <v>305</v>
      </c>
      <c r="H123" s="25">
        <v>0</v>
      </c>
      <c r="I123" s="29">
        <v>0</v>
      </c>
      <c r="J123" s="29">
        <f>I123-H123</f>
        <v>0</v>
      </c>
      <c r="K123" s="68" t="e">
        <f>I123/H123*100</f>
        <v>#DIV/0!</v>
      </c>
    </row>
    <row r="124" spans="1:11" s="107" customFormat="1" ht="58.5" customHeight="1">
      <c r="A124" s="113">
        <v>5</v>
      </c>
      <c r="B124" s="114" t="s">
        <v>134</v>
      </c>
      <c r="C124" s="55" t="s">
        <v>328</v>
      </c>
      <c r="D124" s="55"/>
      <c r="E124" s="55"/>
      <c r="F124" s="55"/>
      <c r="G124" s="55"/>
      <c r="H124" s="73">
        <f>H125</f>
        <v>50104511</v>
      </c>
      <c r="I124" s="29"/>
      <c r="J124" s="29"/>
      <c r="K124" s="68"/>
    </row>
    <row r="125" spans="1:11" s="107" customFormat="1" ht="21" customHeight="1">
      <c r="A125" s="110"/>
      <c r="B125" s="58" t="s">
        <v>107</v>
      </c>
      <c r="C125" s="27" t="s">
        <v>328</v>
      </c>
      <c r="D125" s="27" t="s">
        <v>223</v>
      </c>
      <c r="E125" s="27" t="s">
        <v>191</v>
      </c>
      <c r="F125" s="27"/>
      <c r="G125" s="27"/>
      <c r="H125" s="36">
        <f>H126+H128+H198+H207</f>
        <v>50104511</v>
      </c>
      <c r="I125" s="29"/>
      <c r="J125" s="29"/>
      <c r="K125" s="68"/>
    </row>
    <row r="126" spans="1:11" s="107" customFormat="1" ht="45.75" customHeight="1">
      <c r="A126" s="110"/>
      <c r="B126" s="90" t="s">
        <v>626</v>
      </c>
      <c r="C126" s="27" t="s">
        <v>328</v>
      </c>
      <c r="D126" s="27" t="s">
        <v>223</v>
      </c>
      <c r="E126" s="27" t="s">
        <v>196</v>
      </c>
      <c r="F126" s="27" t="s">
        <v>63</v>
      </c>
      <c r="G126" s="27" t="s">
        <v>194</v>
      </c>
      <c r="H126" s="30">
        <f>H127</f>
        <v>110000</v>
      </c>
      <c r="I126" s="29"/>
      <c r="J126" s="29"/>
      <c r="K126" s="68"/>
    </row>
    <row r="127" spans="1:11" s="107" customFormat="1" ht="49.5" customHeight="1">
      <c r="A127" s="110"/>
      <c r="B127" s="88" t="s">
        <v>626</v>
      </c>
      <c r="C127" s="23" t="s">
        <v>328</v>
      </c>
      <c r="D127" s="23" t="s">
        <v>223</v>
      </c>
      <c r="E127" s="23" t="s">
        <v>196</v>
      </c>
      <c r="F127" s="23" t="s">
        <v>627</v>
      </c>
      <c r="G127" s="23" t="s">
        <v>101</v>
      </c>
      <c r="H127" s="25">
        <v>110000</v>
      </c>
      <c r="I127" s="29"/>
      <c r="J127" s="29"/>
      <c r="K127" s="68"/>
    </row>
    <row r="128" spans="1:11" s="107" customFormat="1" ht="24.75" customHeight="1">
      <c r="A128" s="110"/>
      <c r="B128" s="104" t="s">
        <v>281</v>
      </c>
      <c r="C128" s="27" t="s">
        <v>328</v>
      </c>
      <c r="D128" s="27" t="s">
        <v>223</v>
      </c>
      <c r="E128" s="27" t="s">
        <v>264</v>
      </c>
      <c r="F128" s="27"/>
      <c r="G128" s="27"/>
      <c r="H128" s="155">
        <f>H137+H140+H143+H145+H148+H151+H160+H176+H187+H195</f>
        <v>40739456</v>
      </c>
      <c r="I128" s="29"/>
      <c r="J128" s="29"/>
      <c r="K128" s="68"/>
    </row>
    <row r="129" spans="1:11" s="107" customFormat="1" ht="51" customHeight="1" hidden="1">
      <c r="A129" s="110"/>
      <c r="B129" s="101" t="s">
        <v>135</v>
      </c>
      <c r="C129" s="23" t="s">
        <v>328</v>
      </c>
      <c r="D129" s="23" t="s">
        <v>223</v>
      </c>
      <c r="E129" s="23" t="s">
        <v>264</v>
      </c>
      <c r="F129" s="23" t="s">
        <v>40</v>
      </c>
      <c r="G129" s="23" t="s">
        <v>101</v>
      </c>
      <c r="H129" s="25">
        <f>3536995-3536995</f>
        <v>0</v>
      </c>
      <c r="I129" s="29"/>
      <c r="J129" s="29"/>
      <c r="K129" s="68"/>
    </row>
    <row r="130" spans="1:11" s="107" customFormat="1" ht="63.75" customHeight="1" hidden="1">
      <c r="A130" s="110"/>
      <c r="B130" s="153" t="s">
        <v>519</v>
      </c>
      <c r="C130" s="23" t="s">
        <v>328</v>
      </c>
      <c r="D130" s="23" t="s">
        <v>223</v>
      </c>
      <c r="E130" s="23" t="s">
        <v>264</v>
      </c>
      <c r="F130" s="23" t="s">
        <v>40</v>
      </c>
      <c r="G130" s="23" t="s">
        <v>78</v>
      </c>
      <c r="H130" s="25">
        <f>62605-62605</f>
        <v>0</v>
      </c>
      <c r="I130" s="29"/>
      <c r="J130" s="29"/>
      <c r="K130" s="68"/>
    </row>
    <row r="131" spans="1:11" s="107" customFormat="1" ht="60" customHeight="1" hidden="1">
      <c r="A131" s="110"/>
      <c r="B131" s="154" t="s">
        <v>67</v>
      </c>
      <c r="C131" s="27" t="s">
        <v>328</v>
      </c>
      <c r="D131" s="27" t="s">
        <v>223</v>
      </c>
      <c r="E131" s="27" t="s">
        <v>264</v>
      </c>
      <c r="F131" s="27" t="s">
        <v>63</v>
      </c>
      <c r="G131" s="27" t="s">
        <v>194</v>
      </c>
      <c r="H131" s="149">
        <f>H132+H133</f>
        <v>0</v>
      </c>
      <c r="I131" s="29"/>
      <c r="J131" s="29"/>
      <c r="K131" s="68"/>
    </row>
    <row r="132" spans="1:11" s="107" customFormat="1" ht="84" customHeight="1" hidden="1">
      <c r="A132" s="110"/>
      <c r="B132" s="152" t="s">
        <v>136</v>
      </c>
      <c r="C132" s="23" t="s">
        <v>328</v>
      </c>
      <c r="D132" s="23" t="s">
        <v>223</v>
      </c>
      <c r="E132" s="23" t="s">
        <v>264</v>
      </c>
      <c r="F132" s="23" t="s">
        <v>517</v>
      </c>
      <c r="G132" s="23" t="s">
        <v>101</v>
      </c>
      <c r="H132" s="146">
        <f>1018424-4992-1013432</f>
        <v>0</v>
      </c>
      <c r="I132" s="29"/>
      <c r="J132" s="29"/>
      <c r="K132" s="68"/>
    </row>
    <row r="133" spans="1:11" s="107" customFormat="1" ht="96.75" customHeight="1" hidden="1">
      <c r="A133" s="110"/>
      <c r="B133" s="153" t="s">
        <v>520</v>
      </c>
      <c r="C133" s="23" t="s">
        <v>328</v>
      </c>
      <c r="D133" s="23" t="s">
        <v>223</v>
      </c>
      <c r="E133" s="23" t="s">
        <v>264</v>
      </c>
      <c r="F133" s="23" t="s">
        <v>517</v>
      </c>
      <c r="G133" s="23" t="s">
        <v>78</v>
      </c>
      <c r="H133" s="146">
        <f>15276-75+5067-15201-5067</f>
        <v>0</v>
      </c>
      <c r="I133" s="29"/>
      <c r="J133" s="29"/>
      <c r="K133" s="68"/>
    </row>
    <row r="134" spans="1:11" s="107" customFormat="1" ht="59.25" customHeight="1" hidden="1">
      <c r="A134" s="110"/>
      <c r="B134" s="154" t="s">
        <v>67</v>
      </c>
      <c r="C134" s="27" t="s">
        <v>328</v>
      </c>
      <c r="D134" s="27" t="s">
        <v>223</v>
      </c>
      <c r="E134" s="27" t="s">
        <v>264</v>
      </c>
      <c r="F134" s="27" t="s">
        <v>63</v>
      </c>
      <c r="G134" s="27" t="s">
        <v>194</v>
      </c>
      <c r="H134" s="149">
        <f>H135+H136</f>
        <v>0</v>
      </c>
      <c r="I134" s="29"/>
      <c r="J134" s="29"/>
      <c r="K134" s="68"/>
    </row>
    <row r="135" spans="1:11" s="107" customFormat="1" ht="74.25" customHeight="1" hidden="1">
      <c r="A135" s="110"/>
      <c r="B135" s="152" t="s">
        <v>136</v>
      </c>
      <c r="C135" s="23" t="s">
        <v>328</v>
      </c>
      <c r="D135" s="23" t="s">
        <v>223</v>
      </c>
      <c r="E135" s="23" t="s">
        <v>264</v>
      </c>
      <c r="F135" s="23" t="s">
        <v>554</v>
      </c>
      <c r="G135" s="23" t="s">
        <v>101</v>
      </c>
      <c r="H135" s="146">
        <f>480686-480686</f>
        <v>0</v>
      </c>
      <c r="I135" s="29"/>
      <c r="J135" s="29"/>
      <c r="K135" s="68"/>
    </row>
    <row r="136" spans="1:11" s="107" customFormat="1" ht="1.5" customHeight="1" hidden="1">
      <c r="A136" s="110"/>
      <c r="B136" s="153" t="s">
        <v>520</v>
      </c>
      <c r="C136" s="23" t="s">
        <v>328</v>
      </c>
      <c r="D136" s="23" t="s">
        <v>223</v>
      </c>
      <c r="E136" s="23" t="s">
        <v>264</v>
      </c>
      <c r="F136" s="23" t="s">
        <v>554</v>
      </c>
      <c r="G136" s="23" t="s">
        <v>78</v>
      </c>
      <c r="H136" s="146">
        <f>9614-7210-2404</f>
        <v>0</v>
      </c>
      <c r="I136" s="29"/>
      <c r="J136" s="29"/>
      <c r="K136" s="68"/>
    </row>
    <row r="137" spans="1:11" s="107" customFormat="1" ht="152.25" customHeight="1">
      <c r="A137" s="110"/>
      <c r="B137" s="75" t="s">
        <v>68</v>
      </c>
      <c r="C137" s="27" t="s">
        <v>328</v>
      </c>
      <c r="D137" s="27" t="s">
        <v>223</v>
      </c>
      <c r="E137" s="27" t="s">
        <v>264</v>
      </c>
      <c r="F137" s="27" t="s">
        <v>63</v>
      </c>
      <c r="G137" s="27" t="s">
        <v>194</v>
      </c>
      <c r="H137" s="149">
        <f>H138+H139</f>
        <v>8918800</v>
      </c>
      <c r="I137" s="29"/>
      <c r="J137" s="29"/>
      <c r="K137" s="68"/>
    </row>
    <row r="138" spans="1:11" s="107" customFormat="1" ht="204.75" customHeight="1">
      <c r="A138" s="110"/>
      <c r="B138" s="101" t="s">
        <v>144</v>
      </c>
      <c r="C138" s="23" t="s">
        <v>328</v>
      </c>
      <c r="D138" s="23" t="s">
        <v>223</v>
      </c>
      <c r="E138" s="23" t="s">
        <v>264</v>
      </c>
      <c r="F138" s="23" t="s">
        <v>41</v>
      </c>
      <c r="G138" s="23" t="s">
        <v>101</v>
      </c>
      <c r="H138" s="146">
        <v>8786995</v>
      </c>
      <c r="I138" s="29"/>
      <c r="J138" s="29"/>
      <c r="K138" s="68"/>
    </row>
    <row r="139" spans="1:11" s="107" customFormat="1" ht="158.25" customHeight="1">
      <c r="A139" s="110"/>
      <c r="B139" s="101" t="s">
        <v>144</v>
      </c>
      <c r="C139" s="23" t="s">
        <v>328</v>
      </c>
      <c r="D139" s="23" t="s">
        <v>223</v>
      </c>
      <c r="E139" s="23" t="s">
        <v>264</v>
      </c>
      <c r="F139" s="23" t="s">
        <v>551</v>
      </c>
      <c r="G139" s="23" t="s">
        <v>78</v>
      </c>
      <c r="H139" s="146">
        <v>131805</v>
      </c>
      <c r="I139" s="29"/>
      <c r="J139" s="29"/>
      <c r="K139" s="68"/>
    </row>
    <row r="140" spans="1:11" s="107" customFormat="1" ht="75" customHeight="1">
      <c r="A140" s="110"/>
      <c r="B140" s="75" t="s">
        <v>146</v>
      </c>
      <c r="C140" s="27" t="s">
        <v>328</v>
      </c>
      <c r="D140" s="27" t="s">
        <v>223</v>
      </c>
      <c r="E140" s="27" t="s">
        <v>264</v>
      </c>
      <c r="F140" s="27" t="s">
        <v>63</v>
      </c>
      <c r="G140" s="27" t="s">
        <v>194</v>
      </c>
      <c r="H140" s="149">
        <f>H141+H142</f>
        <v>951200</v>
      </c>
      <c r="I140" s="29"/>
      <c r="J140" s="29"/>
      <c r="K140" s="68"/>
    </row>
    <row r="141" spans="1:11" s="107" customFormat="1" ht="165" customHeight="1">
      <c r="A141" s="110"/>
      <c r="B141" s="101" t="s">
        <v>145</v>
      </c>
      <c r="C141" s="23" t="s">
        <v>328</v>
      </c>
      <c r="D141" s="23" t="s">
        <v>223</v>
      </c>
      <c r="E141" s="23" t="s">
        <v>264</v>
      </c>
      <c r="F141" s="23" t="s">
        <v>41</v>
      </c>
      <c r="G141" s="23" t="s">
        <v>101</v>
      </c>
      <c r="H141" s="146">
        <v>937143</v>
      </c>
      <c r="I141" s="29"/>
      <c r="J141" s="29"/>
      <c r="K141" s="68"/>
    </row>
    <row r="142" spans="1:11" s="107" customFormat="1" ht="165" customHeight="1">
      <c r="A142" s="110"/>
      <c r="B142" s="101" t="s">
        <v>552</v>
      </c>
      <c r="C142" s="23" t="s">
        <v>328</v>
      </c>
      <c r="D142" s="23" t="s">
        <v>223</v>
      </c>
      <c r="E142" s="23" t="s">
        <v>264</v>
      </c>
      <c r="F142" s="23" t="s">
        <v>41</v>
      </c>
      <c r="G142" s="23" t="s">
        <v>78</v>
      </c>
      <c r="H142" s="146">
        <v>14057</v>
      </c>
      <c r="I142" s="29"/>
      <c r="J142" s="29"/>
      <c r="K142" s="68"/>
    </row>
    <row r="143" spans="1:11" s="107" customFormat="1" ht="28.5" customHeight="1">
      <c r="A143" s="110"/>
      <c r="B143" s="26" t="s">
        <v>333</v>
      </c>
      <c r="C143" s="27" t="s">
        <v>328</v>
      </c>
      <c r="D143" s="27" t="s">
        <v>223</v>
      </c>
      <c r="E143" s="27" t="s">
        <v>264</v>
      </c>
      <c r="F143" s="27" t="s">
        <v>63</v>
      </c>
      <c r="G143" s="27" t="s">
        <v>194</v>
      </c>
      <c r="H143" s="149">
        <f>H144</f>
        <v>175100</v>
      </c>
      <c r="I143" s="29"/>
      <c r="J143" s="29"/>
      <c r="K143" s="68"/>
    </row>
    <row r="144" spans="1:11" s="107" customFormat="1" ht="53.25" customHeight="1">
      <c r="A144" s="110"/>
      <c r="B144" s="101" t="s">
        <v>137</v>
      </c>
      <c r="C144" s="23" t="s">
        <v>328</v>
      </c>
      <c r="D144" s="23" t="s">
        <v>223</v>
      </c>
      <c r="E144" s="23" t="s">
        <v>264</v>
      </c>
      <c r="F144" s="23" t="s">
        <v>42</v>
      </c>
      <c r="G144" s="23" t="s">
        <v>101</v>
      </c>
      <c r="H144" s="25">
        <v>175100</v>
      </c>
      <c r="I144" s="29"/>
      <c r="J144" s="29"/>
      <c r="K144" s="68"/>
    </row>
    <row r="145" spans="1:11" s="107" customFormat="1" ht="36" customHeight="1">
      <c r="A145" s="110"/>
      <c r="B145" s="26" t="s">
        <v>334</v>
      </c>
      <c r="C145" s="27" t="s">
        <v>328</v>
      </c>
      <c r="D145" s="27" t="s">
        <v>223</v>
      </c>
      <c r="E145" s="27" t="s">
        <v>264</v>
      </c>
      <c r="F145" s="27" t="s">
        <v>63</v>
      </c>
      <c r="G145" s="27" t="s">
        <v>194</v>
      </c>
      <c r="H145" s="149">
        <f>H146+H147</f>
        <v>12200100</v>
      </c>
      <c r="I145" s="29"/>
      <c r="J145" s="29"/>
      <c r="K145" s="68"/>
    </row>
    <row r="146" spans="1:12" s="107" customFormat="1" ht="60" customHeight="1">
      <c r="A146" s="46"/>
      <c r="B146" s="101" t="s">
        <v>138</v>
      </c>
      <c r="C146" s="23" t="s">
        <v>328</v>
      </c>
      <c r="D146" s="23" t="s">
        <v>223</v>
      </c>
      <c r="E146" s="23" t="s">
        <v>264</v>
      </c>
      <c r="F146" s="24" t="s">
        <v>505</v>
      </c>
      <c r="G146" s="23" t="s">
        <v>101</v>
      </c>
      <c r="H146" s="25">
        <v>12019802</v>
      </c>
      <c r="I146" s="29" t="s">
        <v>408</v>
      </c>
      <c r="J146" s="29"/>
      <c r="K146" s="68"/>
      <c r="L146" s="112"/>
    </row>
    <row r="147" spans="1:12" s="107" customFormat="1" ht="69.75" customHeight="1">
      <c r="A147" s="46"/>
      <c r="B147" s="153" t="s">
        <v>521</v>
      </c>
      <c r="C147" s="23" t="s">
        <v>328</v>
      </c>
      <c r="D147" s="23" t="s">
        <v>223</v>
      </c>
      <c r="E147" s="23" t="s">
        <v>264</v>
      </c>
      <c r="F147" s="24" t="s">
        <v>505</v>
      </c>
      <c r="G147" s="23" t="s">
        <v>78</v>
      </c>
      <c r="H147" s="25">
        <v>180298</v>
      </c>
      <c r="I147" s="29"/>
      <c r="J147" s="29"/>
      <c r="K147" s="68"/>
      <c r="L147" s="112"/>
    </row>
    <row r="148" spans="1:11" s="107" customFormat="1" ht="41.25" customHeight="1">
      <c r="A148" s="46"/>
      <c r="B148" s="26" t="s">
        <v>337</v>
      </c>
      <c r="C148" s="27" t="s">
        <v>328</v>
      </c>
      <c r="D148" s="27" t="s">
        <v>223</v>
      </c>
      <c r="E148" s="27" t="s">
        <v>264</v>
      </c>
      <c r="F148" s="27" t="s">
        <v>63</v>
      </c>
      <c r="G148" s="27" t="s">
        <v>194</v>
      </c>
      <c r="H148" s="149">
        <f>H149+H150</f>
        <v>1133300</v>
      </c>
      <c r="I148" s="29"/>
      <c r="J148" s="29"/>
      <c r="K148" s="68"/>
    </row>
    <row r="149" spans="1:11" s="107" customFormat="1" ht="65.25" customHeight="1">
      <c r="A149" s="46"/>
      <c r="B149" s="101" t="s">
        <v>525</v>
      </c>
      <c r="C149" s="23" t="s">
        <v>328</v>
      </c>
      <c r="D149" s="23" t="s">
        <v>223</v>
      </c>
      <c r="E149" s="23" t="s">
        <v>264</v>
      </c>
      <c r="F149" s="23" t="s">
        <v>43</v>
      </c>
      <c r="G149" s="23" t="s">
        <v>101</v>
      </c>
      <c r="H149" s="25">
        <v>985478</v>
      </c>
      <c r="I149" s="29"/>
      <c r="J149" s="29"/>
      <c r="K149" s="68"/>
    </row>
    <row r="150" spans="1:11" s="107" customFormat="1" ht="65.25" customHeight="1">
      <c r="A150" s="46"/>
      <c r="B150" s="153" t="s">
        <v>522</v>
      </c>
      <c r="C150" s="23" t="s">
        <v>328</v>
      </c>
      <c r="D150" s="23" t="s">
        <v>223</v>
      </c>
      <c r="E150" s="23" t="s">
        <v>264</v>
      </c>
      <c r="F150" s="23" t="s">
        <v>43</v>
      </c>
      <c r="G150" s="23" t="s">
        <v>78</v>
      </c>
      <c r="H150" s="25">
        <v>147822</v>
      </c>
      <c r="I150" s="29"/>
      <c r="J150" s="29"/>
      <c r="K150" s="68"/>
    </row>
    <row r="151" spans="1:11" s="107" customFormat="1" ht="51" customHeight="1">
      <c r="A151" s="46"/>
      <c r="B151" s="26" t="s">
        <v>523</v>
      </c>
      <c r="C151" s="27" t="s">
        <v>328</v>
      </c>
      <c r="D151" s="27" t="s">
        <v>223</v>
      </c>
      <c r="E151" s="27" t="s">
        <v>264</v>
      </c>
      <c r="F151" s="27" t="s">
        <v>63</v>
      </c>
      <c r="G151" s="27" t="s">
        <v>194</v>
      </c>
      <c r="H151" s="149">
        <f>H152+H155+H158</f>
        <v>4555000</v>
      </c>
      <c r="I151" s="29"/>
      <c r="J151" s="29"/>
      <c r="K151" s="68"/>
    </row>
    <row r="152" spans="1:11" s="107" customFormat="1" ht="34.5" customHeight="1">
      <c r="A152" s="46"/>
      <c r="B152" s="26" t="s">
        <v>524</v>
      </c>
      <c r="C152" s="27" t="s">
        <v>328</v>
      </c>
      <c r="D152" s="27" t="s">
        <v>223</v>
      </c>
      <c r="E152" s="27" t="s">
        <v>264</v>
      </c>
      <c r="F152" s="27" t="s">
        <v>44</v>
      </c>
      <c r="G152" s="27" t="s">
        <v>194</v>
      </c>
      <c r="H152" s="30">
        <f>H153+H154</f>
        <v>2355000</v>
      </c>
      <c r="I152" s="29"/>
      <c r="J152" s="29"/>
      <c r="K152" s="68"/>
    </row>
    <row r="153" spans="1:11" s="107" customFormat="1" ht="34.5" customHeight="1">
      <c r="A153" s="46"/>
      <c r="B153" s="24" t="s">
        <v>526</v>
      </c>
      <c r="C153" s="23" t="s">
        <v>328</v>
      </c>
      <c r="D153" s="23" t="s">
        <v>223</v>
      </c>
      <c r="E153" s="23" t="s">
        <v>264</v>
      </c>
      <c r="F153" s="23" t="s">
        <v>44</v>
      </c>
      <c r="G153" s="23" t="s">
        <v>101</v>
      </c>
      <c r="H153" s="25">
        <v>2314040</v>
      </c>
      <c r="I153" s="29"/>
      <c r="J153" s="29"/>
      <c r="K153" s="68"/>
    </row>
    <row r="154" spans="1:11" s="107" customFormat="1" ht="47.25" customHeight="1">
      <c r="A154" s="46"/>
      <c r="B154" s="153" t="s">
        <v>527</v>
      </c>
      <c r="C154" s="23" t="s">
        <v>328</v>
      </c>
      <c r="D154" s="23" t="s">
        <v>223</v>
      </c>
      <c r="E154" s="23" t="s">
        <v>264</v>
      </c>
      <c r="F154" s="23" t="s">
        <v>44</v>
      </c>
      <c r="G154" s="23" t="s">
        <v>78</v>
      </c>
      <c r="H154" s="25">
        <v>40960</v>
      </c>
      <c r="I154" s="29"/>
      <c r="J154" s="29"/>
      <c r="K154" s="68"/>
    </row>
    <row r="155" spans="1:11" s="107" customFormat="1" ht="34.5" customHeight="1">
      <c r="A155" s="46"/>
      <c r="B155" s="26" t="s">
        <v>528</v>
      </c>
      <c r="C155" s="27" t="s">
        <v>328</v>
      </c>
      <c r="D155" s="27" t="s">
        <v>223</v>
      </c>
      <c r="E155" s="27" t="s">
        <v>264</v>
      </c>
      <c r="F155" s="27" t="s">
        <v>44</v>
      </c>
      <c r="G155" s="27" t="s">
        <v>194</v>
      </c>
      <c r="H155" s="30">
        <f>H156+H157</f>
        <v>2100000</v>
      </c>
      <c r="I155" s="29"/>
      <c r="J155" s="29"/>
      <c r="K155" s="68"/>
    </row>
    <row r="156" spans="1:11" s="107" customFormat="1" ht="60" customHeight="1">
      <c r="A156" s="46"/>
      <c r="B156" s="151" t="s">
        <v>529</v>
      </c>
      <c r="C156" s="23" t="s">
        <v>328</v>
      </c>
      <c r="D156" s="23" t="s">
        <v>223</v>
      </c>
      <c r="E156" s="23" t="s">
        <v>264</v>
      </c>
      <c r="F156" s="23" t="s">
        <v>44</v>
      </c>
      <c r="G156" s="23" t="s">
        <v>101</v>
      </c>
      <c r="H156" s="25">
        <v>2068965</v>
      </c>
      <c r="I156" s="29"/>
      <c r="J156" s="29"/>
      <c r="K156" s="68"/>
    </row>
    <row r="157" spans="1:11" s="107" customFormat="1" ht="51" customHeight="1">
      <c r="A157" s="46"/>
      <c r="B157" s="153" t="s">
        <v>530</v>
      </c>
      <c r="C157" s="23" t="s">
        <v>328</v>
      </c>
      <c r="D157" s="23" t="s">
        <v>223</v>
      </c>
      <c r="E157" s="23" t="s">
        <v>264</v>
      </c>
      <c r="F157" s="23" t="s">
        <v>44</v>
      </c>
      <c r="G157" s="23" t="s">
        <v>78</v>
      </c>
      <c r="H157" s="25">
        <v>31035</v>
      </c>
      <c r="I157" s="29"/>
      <c r="J157" s="29"/>
      <c r="K157" s="68"/>
    </row>
    <row r="158" spans="1:11" s="107" customFormat="1" ht="63" customHeight="1">
      <c r="A158" s="46"/>
      <c r="B158" s="104" t="s">
        <v>504</v>
      </c>
      <c r="C158" s="27" t="s">
        <v>328</v>
      </c>
      <c r="D158" s="27" t="s">
        <v>223</v>
      </c>
      <c r="E158" s="27" t="s">
        <v>264</v>
      </c>
      <c r="F158" s="27" t="s">
        <v>44</v>
      </c>
      <c r="G158" s="27" t="s">
        <v>194</v>
      </c>
      <c r="H158" s="30">
        <f>H159</f>
        <v>100000</v>
      </c>
      <c r="I158" s="29"/>
      <c r="J158" s="29"/>
      <c r="K158" s="68"/>
    </row>
    <row r="159" spans="1:11" s="107" customFormat="1" ht="63" customHeight="1">
      <c r="A159" s="46"/>
      <c r="B159" s="101" t="s">
        <v>531</v>
      </c>
      <c r="C159" s="23" t="s">
        <v>328</v>
      </c>
      <c r="D159" s="23" t="s">
        <v>223</v>
      </c>
      <c r="E159" s="23" t="s">
        <v>264</v>
      </c>
      <c r="F159" s="23" t="s">
        <v>44</v>
      </c>
      <c r="G159" s="23" t="s">
        <v>101</v>
      </c>
      <c r="H159" s="25">
        <v>100000</v>
      </c>
      <c r="I159" s="29"/>
      <c r="J159" s="29"/>
      <c r="K159" s="68"/>
    </row>
    <row r="160" spans="1:11" s="107" customFormat="1" ht="60" customHeight="1">
      <c r="A160" s="110"/>
      <c r="B160" s="150" t="s">
        <v>512</v>
      </c>
      <c r="C160" s="27" t="s">
        <v>328</v>
      </c>
      <c r="D160" s="27">
        <v>10</v>
      </c>
      <c r="E160" s="27" t="s">
        <v>264</v>
      </c>
      <c r="F160" s="27" t="s">
        <v>63</v>
      </c>
      <c r="G160" s="27" t="s">
        <v>194</v>
      </c>
      <c r="H160" s="149">
        <f>H161+H173+H168+H171</f>
        <v>11275400</v>
      </c>
      <c r="I160" s="29"/>
      <c r="J160" s="29"/>
      <c r="K160" s="68"/>
    </row>
    <row r="161" spans="1:11" s="107" customFormat="1" ht="54.75" customHeight="1">
      <c r="A161" s="110"/>
      <c r="B161" s="101" t="s">
        <v>511</v>
      </c>
      <c r="C161" s="27" t="s">
        <v>328</v>
      </c>
      <c r="D161" s="27" t="s">
        <v>223</v>
      </c>
      <c r="E161" s="27" t="s">
        <v>264</v>
      </c>
      <c r="F161" s="27" t="s">
        <v>140</v>
      </c>
      <c r="G161" s="27" t="s">
        <v>194</v>
      </c>
      <c r="H161" s="30">
        <f>H162+H167</f>
        <v>4121700</v>
      </c>
      <c r="I161" s="29"/>
      <c r="J161" s="29"/>
      <c r="K161" s="68"/>
    </row>
    <row r="162" spans="1:11" s="107" customFormat="1" ht="62.25" customHeight="1">
      <c r="A162" s="110"/>
      <c r="B162" s="101" t="s">
        <v>139</v>
      </c>
      <c r="C162" s="23" t="s">
        <v>328</v>
      </c>
      <c r="D162" s="23">
        <v>10</v>
      </c>
      <c r="E162" s="23" t="s">
        <v>264</v>
      </c>
      <c r="F162" s="23" t="s">
        <v>140</v>
      </c>
      <c r="G162" s="23" t="s">
        <v>101</v>
      </c>
      <c r="H162" s="25">
        <v>4050015</v>
      </c>
      <c r="I162" s="29"/>
      <c r="J162" s="29"/>
      <c r="K162" s="68"/>
    </row>
    <row r="163" spans="1:11" s="107" customFormat="1" ht="15.75" customHeight="1" hidden="1">
      <c r="A163" s="110"/>
      <c r="B163" s="26" t="s">
        <v>10</v>
      </c>
      <c r="C163" s="27" t="s">
        <v>328</v>
      </c>
      <c r="D163" s="27" t="s">
        <v>223</v>
      </c>
      <c r="E163" s="27" t="s">
        <v>264</v>
      </c>
      <c r="F163" s="27" t="s">
        <v>63</v>
      </c>
      <c r="G163" s="27" t="s">
        <v>194</v>
      </c>
      <c r="H163" s="30">
        <f>H164</f>
        <v>0</v>
      </c>
      <c r="I163" s="29"/>
      <c r="J163" s="29"/>
      <c r="K163" s="68"/>
    </row>
    <row r="164" spans="1:11" s="107" customFormat="1" ht="34.5" customHeight="1" hidden="1">
      <c r="A164" s="110"/>
      <c r="B164" s="22" t="s">
        <v>335</v>
      </c>
      <c r="C164" s="23" t="s">
        <v>328</v>
      </c>
      <c r="D164" s="23">
        <v>10</v>
      </c>
      <c r="E164" s="23" t="s">
        <v>264</v>
      </c>
      <c r="F164" s="23" t="s">
        <v>45</v>
      </c>
      <c r="G164" s="23" t="s">
        <v>336</v>
      </c>
      <c r="H164" s="25">
        <v>0</v>
      </c>
      <c r="I164" s="29"/>
      <c r="J164" s="29"/>
      <c r="K164" s="68"/>
    </row>
    <row r="165" spans="1:11" s="107" customFormat="1" ht="15" customHeight="1" hidden="1">
      <c r="A165" s="110"/>
      <c r="B165" s="26" t="s">
        <v>338</v>
      </c>
      <c r="C165" s="27" t="s">
        <v>328</v>
      </c>
      <c r="D165" s="27">
        <v>10</v>
      </c>
      <c r="E165" s="27" t="s">
        <v>264</v>
      </c>
      <c r="F165" s="27" t="s">
        <v>63</v>
      </c>
      <c r="G165" s="27" t="s">
        <v>194</v>
      </c>
      <c r="H165" s="30">
        <f>H166</f>
        <v>0</v>
      </c>
      <c r="I165" s="29"/>
      <c r="J165" s="29"/>
      <c r="K165" s="68"/>
    </row>
    <row r="166" spans="1:11" s="107" customFormat="1" ht="34.5" customHeight="1" hidden="1">
      <c r="A166" s="110"/>
      <c r="B166" s="22" t="s">
        <v>335</v>
      </c>
      <c r="C166" s="23" t="s">
        <v>328</v>
      </c>
      <c r="D166" s="23">
        <v>10</v>
      </c>
      <c r="E166" s="23" t="s">
        <v>264</v>
      </c>
      <c r="F166" s="23" t="s">
        <v>46</v>
      </c>
      <c r="G166" s="23" t="s">
        <v>336</v>
      </c>
      <c r="H166" s="25">
        <v>0</v>
      </c>
      <c r="I166" s="29"/>
      <c r="J166" s="29"/>
      <c r="K166" s="68"/>
    </row>
    <row r="167" spans="1:11" s="107" customFormat="1" ht="67.5" customHeight="1">
      <c r="A167" s="110"/>
      <c r="B167" s="153" t="s">
        <v>532</v>
      </c>
      <c r="C167" s="23" t="s">
        <v>328</v>
      </c>
      <c r="D167" s="23" t="s">
        <v>223</v>
      </c>
      <c r="E167" s="23" t="s">
        <v>264</v>
      </c>
      <c r="F167" s="23" t="s">
        <v>140</v>
      </c>
      <c r="G167" s="23" t="s">
        <v>78</v>
      </c>
      <c r="H167" s="25">
        <v>71685</v>
      </c>
      <c r="I167" s="29"/>
      <c r="J167" s="29"/>
      <c r="K167" s="68"/>
    </row>
    <row r="168" spans="1:11" s="107" customFormat="1" ht="45.75" customHeight="1">
      <c r="A168" s="110"/>
      <c r="B168" s="104" t="s">
        <v>533</v>
      </c>
      <c r="C168" s="27" t="s">
        <v>328</v>
      </c>
      <c r="D168" s="27" t="s">
        <v>223</v>
      </c>
      <c r="E168" s="27" t="s">
        <v>264</v>
      </c>
      <c r="F168" s="27" t="s">
        <v>140</v>
      </c>
      <c r="G168" s="27" t="s">
        <v>194</v>
      </c>
      <c r="H168" s="30">
        <f>H169+H170</f>
        <v>4920000</v>
      </c>
      <c r="I168" s="29"/>
      <c r="J168" s="29"/>
      <c r="K168" s="68"/>
    </row>
    <row r="169" spans="1:11" s="107" customFormat="1" ht="68.25" customHeight="1">
      <c r="A169" s="110"/>
      <c r="B169" s="101" t="s">
        <v>534</v>
      </c>
      <c r="C169" s="23" t="s">
        <v>328</v>
      </c>
      <c r="D169" s="23" t="s">
        <v>223</v>
      </c>
      <c r="E169" s="23" t="s">
        <v>264</v>
      </c>
      <c r="F169" s="23" t="s">
        <v>140</v>
      </c>
      <c r="G169" s="23" t="s">
        <v>101</v>
      </c>
      <c r="H169" s="25">
        <v>4847290</v>
      </c>
      <c r="I169" s="29"/>
      <c r="J169" s="29"/>
      <c r="K169" s="68"/>
    </row>
    <row r="170" spans="1:11" s="107" customFormat="1" ht="66.75" customHeight="1">
      <c r="A170" s="110"/>
      <c r="B170" s="153" t="s">
        <v>535</v>
      </c>
      <c r="C170" s="23" t="s">
        <v>328</v>
      </c>
      <c r="D170" s="23" t="s">
        <v>223</v>
      </c>
      <c r="E170" s="23" t="s">
        <v>264</v>
      </c>
      <c r="F170" s="23" t="s">
        <v>140</v>
      </c>
      <c r="G170" s="23" t="s">
        <v>78</v>
      </c>
      <c r="H170" s="25">
        <v>72710</v>
      </c>
      <c r="I170" s="29"/>
      <c r="J170" s="29"/>
      <c r="K170" s="68"/>
    </row>
    <row r="171" spans="1:11" s="107" customFormat="1" ht="54" customHeight="1">
      <c r="A171" s="43"/>
      <c r="B171" s="104" t="s">
        <v>513</v>
      </c>
      <c r="C171" s="27" t="s">
        <v>328</v>
      </c>
      <c r="D171" s="27" t="s">
        <v>223</v>
      </c>
      <c r="E171" s="27" t="s">
        <v>264</v>
      </c>
      <c r="F171" s="27" t="s">
        <v>140</v>
      </c>
      <c r="G171" s="27" t="s">
        <v>194</v>
      </c>
      <c r="H171" s="30">
        <f>H172</f>
        <v>432800</v>
      </c>
      <c r="I171" s="29"/>
      <c r="J171" s="29"/>
      <c r="K171" s="68"/>
    </row>
    <row r="172" spans="1:11" s="107" customFormat="1" ht="75" customHeight="1">
      <c r="A172" s="110"/>
      <c r="B172" s="101" t="s">
        <v>536</v>
      </c>
      <c r="C172" s="23" t="s">
        <v>328</v>
      </c>
      <c r="D172" s="23" t="s">
        <v>223</v>
      </c>
      <c r="E172" s="23" t="s">
        <v>264</v>
      </c>
      <c r="F172" s="23" t="s">
        <v>140</v>
      </c>
      <c r="G172" s="23" t="s">
        <v>101</v>
      </c>
      <c r="H172" s="25">
        <v>432800</v>
      </c>
      <c r="I172" s="29"/>
      <c r="J172" s="29"/>
      <c r="K172" s="68"/>
    </row>
    <row r="173" spans="1:11" s="107" customFormat="1" ht="17.25" customHeight="1">
      <c r="A173" s="110"/>
      <c r="B173" s="26" t="s">
        <v>339</v>
      </c>
      <c r="C173" s="27" t="s">
        <v>328</v>
      </c>
      <c r="D173" s="27">
        <v>10</v>
      </c>
      <c r="E173" s="27" t="s">
        <v>264</v>
      </c>
      <c r="F173" s="27" t="s">
        <v>63</v>
      </c>
      <c r="G173" s="27" t="s">
        <v>194</v>
      </c>
      <c r="H173" s="30">
        <f>H174+H175</f>
        <v>1800900</v>
      </c>
      <c r="I173" s="29"/>
      <c r="J173" s="29"/>
      <c r="K173" s="68"/>
    </row>
    <row r="174" spans="1:11" s="107" customFormat="1" ht="75" customHeight="1">
      <c r="A174" s="110"/>
      <c r="B174" s="101" t="s">
        <v>142</v>
      </c>
      <c r="C174" s="23" t="s">
        <v>328</v>
      </c>
      <c r="D174" s="23" t="s">
        <v>223</v>
      </c>
      <c r="E174" s="23" t="s">
        <v>264</v>
      </c>
      <c r="F174" s="23" t="s">
        <v>47</v>
      </c>
      <c r="G174" s="23" t="s">
        <v>101</v>
      </c>
      <c r="H174" s="25">
        <v>1769600</v>
      </c>
      <c r="I174" s="29"/>
      <c r="J174" s="29"/>
      <c r="K174" s="68"/>
    </row>
    <row r="175" spans="1:11" s="107" customFormat="1" ht="69.75" customHeight="1">
      <c r="A175" s="110"/>
      <c r="B175" s="153" t="s">
        <v>537</v>
      </c>
      <c r="C175" s="23" t="s">
        <v>328</v>
      </c>
      <c r="D175" s="23" t="s">
        <v>223</v>
      </c>
      <c r="E175" s="23" t="s">
        <v>264</v>
      </c>
      <c r="F175" s="23" t="s">
        <v>47</v>
      </c>
      <c r="G175" s="23" t="s">
        <v>78</v>
      </c>
      <c r="H175" s="25">
        <v>31300</v>
      </c>
      <c r="I175" s="29"/>
      <c r="J175" s="29"/>
      <c r="K175" s="68"/>
    </row>
    <row r="176" spans="1:11" s="107" customFormat="1" ht="69.75" customHeight="1">
      <c r="A176" s="110"/>
      <c r="B176" s="104" t="s">
        <v>538</v>
      </c>
      <c r="C176" s="27" t="s">
        <v>328</v>
      </c>
      <c r="D176" s="27" t="s">
        <v>223</v>
      </c>
      <c r="E176" s="27" t="s">
        <v>264</v>
      </c>
      <c r="F176" s="27" t="s">
        <v>63</v>
      </c>
      <c r="G176" s="27" t="s">
        <v>194</v>
      </c>
      <c r="H176" s="149">
        <f>H177+H180+H183+H185</f>
        <v>798200</v>
      </c>
      <c r="I176" s="29"/>
      <c r="J176" s="29"/>
      <c r="K176" s="68"/>
    </row>
    <row r="177" spans="1:11" s="47" customFormat="1" ht="86.25" customHeight="1">
      <c r="A177" s="43"/>
      <c r="B177" s="104" t="s">
        <v>506</v>
      </c>
      <c r="C177" s="27" t="s">
        <v>328</v>
      </c>
      <c r="D177" s="27" t="s">
        <v>223</v>
      </c>
      <c r="E177" s="27" t="s">
        <v>264</v>
      </c>
      <c r="F177" s="27" t="s">
        <v>48</v>
      </c>
      <c r="G177" s="27" t="s">
        <v>194</v>
      </c>
      <c r="H177" s="30">
        <f>H178+H179</f>
        <v>209300</v>
      </c>
      <c r="I177" s="32"/>
      <c r="J177" s="32"/>
      <c r="K177" s="69"/>
    </row>
    <row r="178" spans="1:11" s="107" customFormat="1" ht="80.25" customHeight="1">
      <c r="A178" s="110"/>
      <c r="B178" s="101" t="s">
        <v>539</v>
      </c>
      <c r="C178" s="23" t="s">
        <v>328</v>
      </c>
      <c r="D178" s="23" t="s">
        <v>223</v>
      </c>
      <c r="E178" s="23" t="s">
        <v>264</v>
      </c>
      <c r="F178" s="23" t="s">
        <v>48</v>
      </c>
      <c r="G178" s="23" t="s">
        <v>101</v>
      </c>
      <c r="H178" s="25">
        <v>205660</v>
      </c>
      <c r="I178" s="29"/>
      <c r="J178" s="29"/>
      <c r="K178" s="68"/>
    </row>
    <row r="179" spans="1:11" s="107" customFormat="1" ht="93.75" customHeight="1">
      <c r="A179" s="110"/>
      <c r="B179" s="153" t="s">
        <v>540</v>
      </c>
      <c r="C179" s="23" t="s">
        <v>328</v>
      </c>
      <c r="D179" s="23" t="s">
        <v>223</v>
      </c>
      <c r="E179" s="23" t="s">
        <v>264</v>
      </c>
      <c r="F179" s="23" t="s">
        <v>48</v>
      </c>
      <c r="G179" s="23" t="s">
        <v>78</v>
      </c>
      <c r="H179" s="25">
        <v>3640</v>
      </c>
      <c r="I179" s="29"/>
      <c r="J179" s="29"/>
      <c r="K179" s="68"/>
    </row>
    <row r="180" spans="1:11" s="107" customFormat="1" ht="75" customHeight="1">
      <c r="A180" s="110"/>
      <c r="B180" s="104" t="s">
        <v>507</v>
      </c>
      <c r="C180" s="27" t="s">
        <v>328</v>
      </c>
      <c r="D180" s="27" t="s">
        <v>223</v>
      </c>
      <c r="E180" s="27" t="s">
        <v>264</v>
      </c>
      <c r="F180" s="27" t="s">
        <v>63</v>
      </c>
      <c r="G180" s="27" t="s">
        <v>194</v>
      </c>
      <c r="H180" s="30">
        <f>H181+H182</f>
        <v>520000</v>
      </c>
      <c r="I180" s="29"/>
      <c r="J180" s="29"/>
      <c r="K180" s="68"/>
    </row>
    <row r="181" spans="1:11" s="107" customFormat="1" ht="94.5" customHeight="1">
      <c r="A181" s="110"/>
      <c r="B181" s="101" t="s">
        <v>541</v>
      </c>
      <c r="C181" s="23" t="s">
        <v>328</v>
      </c>
      <c r="D181" s="23" t="s">
        <v>223</v>
      </c>
      <c r="E181" s="23" t="s">
        <v>264</v>
      </c>
      <c r="F181" s="23" t="s">
        <v>48</v>
      </c>
      <c r="G181" s="23" t="s">
        <v>101</v>
      </c>
      <c r="H181" s="25">
        <v>512315</v>
      </c>
      <c r="I181" s="29"/>
      <c r="J181" s="29"/>
      <c r="K181" s="68"/>
    </row>
    <row r="182" spans="1:11" s="107" customFormat="1" ht="108.75" customHeight="1">
      <c r="A182" s="110"/>
      <c r="B182" s="101" t="s">
        <v>542</v>
      </c>
      <c r="C182" s="23" t="s">
        <v>328</v>
      </c>
      <c r="D182" s="23" t="s">
        <v>223</v>
      </c>
      <c r="E182" s="23" t="s">
        <v>264</v>
      </c>
      <c r="F182" s="23" t="s">
        <v>48</v>
      </c>
      <c r="G182" s="23" t="s">
        <v>78</v>
      </c>
      <c r="H182" s="25">
        <v>7685</v>
      </c>
      <c r="I182" s="29"/>
      <c r="J182" s="29"/>
      <c r="K182" s="68"/>
    </row>
    <row r="183" spans="1:11" s="47" customFormat="1" ht="84.75" customHeight="1">
      <c r="A183" s="43"/>
      <c r="B183" s="104" t="s">
        <v>508</v>
      </c>
      <c r="C183" s="27" t="s">
        <v>328</v>
      </c>
      <c r="D183" s="27" t="s">
        <v>223</v>
      </c>
      <c r="E183" s="27" t="s">
        <v>264</v>
      </c>
      <c r="F183" s="27" t="s">
        <v>509</v>
      </c>
      <c r="G183" s="27" t="s">
        <v>194</v>
      </c>
      <c r="H183" s="30">
        <f>H184</f>
        <v>32100</v>
      </c>
      <c r="I183" s="32"/>
      <c r="J183" s="32"/>
      <c r="K183" s="69"/>
    </row>
    <row r="184" spans="1:11" s="107" customFormat="1" ht="109.5" customHeight="1">
      <c r="A184" s="110"/>
      <c r="B184" s="101" t="s">
        <v>543</v>
      </c>
      <c r="C184" s="23" t="s">
        <v>328</v>
      </c>
      <c r="D184" s="23" t="s">
        <v>223</v>
      </c>
      <c r="E184" s="23" t="s">
        <v>264</v>
      </c>
      <c r="F184" s="23" t="s">
        <v>48</v>
      </c>
      <c r="G184" s="23" t="s">
        <v>101</v>
      </c>
      <c r="H184" s="25">
        <v>32100</v>
      </c>
      <c r="I184" s="29"/>
      <c r="J184" s="29"/>
      <c r="K184" s="68"/>
    </row>
    <row r="185" spans="1:11" s="107" customFormat="1" ht="75" customHeight="1">
      <c r="A185" s="110"/>
      <c r="B185" s="104" t="s">
        <v>510</v>
      </c>
      <c r="C185" s="27" t="s">
        <v>328</v>
      </c>
      <c r="D185" s="27" t="s">
        <v>223</v>
      </c>
      <c r="E185" s="27" t="s">
        <v>264</v>
      </c>
      <c r="F185" s="27" t="s">
        <v>509</v>
      </c>
      <c r="G185" s="27" t="s">
        <v>194</v>
      </c>
      <c r="H185" s="30">
        <f>H186</f>
        <v>36800</v>
      </c>
      <c r="I185" s="29"/>
      <c r="J185" s="29"/>
      <c r="K185" s="68"/>
    </row>
    <row r="186" spans="1:11" s="107" customFormat="1" ht="101.25" customHeight="1">
      <c r="A186" s="110"/>
      <c r="B186" s="101" t="s">
        <v>544</v>
      </c>
      <c r="C186" s="23" t="s">
        <v>328</v>
      </c>
      <c r="D186" s="23" t="s">
        <v>223</v>
      </c>
      <c r="E186" s="23" t="s">
        <v>264</v>
      </c>
      <c r="F186" s="23" t="s">
        <v>48</v>
      </c>
      <c r="G186" s="23" t="s">
        <v>101</v>
      </c>
      <c r="H186" s="25">
        <v>36800</v>
      </c>
      <c r="I186" s="29"/>
      <c r="J186" s="29"/>
      <c r="K186" s="68"/>
    </row>
    <row r="187" spans="1:11" s="107" customFormat="1" ht="48.75" customHeight="1">
      <c r="A187" s="110"/>
      <c r="B187" s="104" t="s">
        <v>514</v>
      </c>
      <c r="C187" s="27" t="s">
        <v>328</v>
      </c>
      <c r="D187" s="27" t="s">
        <v>223</v>
      </c>
      <c r="E187" s="27" t="s">
        <v>264</v>
      </c>
      <c r="F187" s="27" t="s">
        <v>63</v>
      </c>
      <c r="G187" s="27" t="s">
        <v>194</v>
      </c>
      <c r="H187" s="149">
        <f>H188+H193</f>
        <v>47200</v>
      </c>
      <c r="I187" s="29"/>
      <c r="J187" s="29"/>
      <c r="K187" s="68"/>
    </row>
    <row r="188" spans="1:11" s="47" customFormat="1" ht="66" customHeight="1">
      <c r="A188" s="43"/>
      <c r="B188" s="104" t="s">
        <v>515</v>
      </c>
      <c r="C188" s="27" t="s">
        <v>328</v>
      </c>
      <c r="D188" s="27" t="s">
        <v>223</v>
      </c>
      <c r="E188" s="27" t="s">
        <v>264</v>
      </c>
      <c r="F188" s="27" t="s">
        <v>141</v>
      </c>
      <c r="G188" s="27" t="s">
        <v>194</v>
      </c>
      <c r="H188" s="149">
        <f>H191+H192</f>
        <v>41300</v>
      </c>
      <c r="I188" s="32"/>
      <c r="J188" s="32"/>
      <c r="K188" s="69"/>
    </row>
    <row r="189" spans="1:11" s="107" customFormat="1" ht="16.5" customHeight="1" hidden="1">
      <c r="A189" s="110"/>
      <c r="B189" s="26" t="s">
        <v>344</v>
      </c>
      <c r="C189" s="27" t="s">
        <v>328</v>
      </c>
      <c r="D189" s="27" t="s">
        <v>223</v>
      </c>
      <c r="E189" s="27" t="s">
        <v>264</v>
      </c>
      <c r="F189" s="27" t="s">
        <v>63</v>
      </c>
      <c r="G189" s="27" t="s">
        <v>194</v>
      </c>
      <c r="H189" s="30">
        <f>H190</f>
        <v>0</v>
      </c>
      <c r="I189" s="29"/>
      <c r="J189" s="29"/>
      <c r="K189" s="68"/>
    </row>
    <row r="190" spans="1:11" s="107" customFormat="1" ht="34.5" customHeight="1" hidden="1">
      <c r="A190" s="110"/>
      <c r="B190" s="22" t="s">
        <v>335</v>
      </c>
      <c r="C190" s="23" t="s">
        <v>328</v>
      </c>
      <c r="D190" s="23" t="s">
        <v>223</v>
      </c>
      <c r="E190" s="23" t="s">
        <v>264</v>
      </c>
      <c r="F190" s="23" t="s">
        <v>49</v>
      </c>
      <c r="G190" s="23" t="s">
        <v>336</v>
      </c>
      <c r="H190" s="25">
        <v>0</v>
      </c>
      <c r="I190" s="29"/>
      <c r="J190" s="29"/>
      <c r="K190" s="68"/>
    </row>
    <row r="191" spans="1:11" s="107" customFormat="1" ht="67.5" customHeight="1">
      <c r="A191" s="110"/>
      <c r="B191" s="101" t="s">
        <v>545</v>
      </c>
      <c r="C191" s="23" t="s">
        <v>328</v>
      </c>
      <c r="D191" s="23" t="s">
        <v>223</v>
      </c>
      <c r="E191" s="23" t="s">
        <v>264</v>
      </c>
      <c r="F191" s="23" t="s">
        <v>141</v>
      </c>
      <c r="G191" s="23" t="s">
        <v>101</v>
      </c>
      <c r="H191" s="25">
        <v>40581</v>
      </c>
      <c r="I191" s="29"/>
      <c r="J191" s="29"/>
      <c r="K191" s="68"/>
    </row>
    <row r="192" spans="1:11" s="107" customFormat="1" ht="66" customHeight="1">
      <c r="A192" s="110"/>
      <c r="B192" s="153" t="s">
        <v>546</v>
      </c>
      <c r="C192" s="23" t="s">
        <v>328</v>
      </c>
      <c r="D192" s="23" t="s">
        <v>223</v>
      </c>
      <c r="E192" s="23" t="s">
        <v>264</v>
      </c>
      <c r="F192" s="23" t="s">
        <v>141</v>
      </c>
      <c r="G192" s="23" t="s">
        <v>78</v>
      </c>
      <c r="H192" s="25">
        <v>719</v>
      </c>
      <c r="I192" s="29"/>
      <c r="J192" s="29"/>
      <c r="K192" s="68"/>
    </row>
    <row r="193" spans="1:11" s="47" customFormat="1" ht="34.5" customHeight="1">
      <c r="A193" s="43"/>
      <c r="B193" s="104" t="s">
        <v>516</v>
      </c>
      <c r="C193" s="27" t="s">
        <v>328</v>
      </c>
      <c r="D193" s="27" t="s">
        <v>223</v>
      </c>
      <c r="E193" s="27" t="s">
        <v>264</v>
      </c>
      <c r="F193" s="27" t="s">
        <v>141</v>
      </c>
      <c r="G193" s="27" t="s">
        <v>194</v>
      </c>
      <c r="H193" s="30">
        <f>H194</f>
        <v>5900</v>
      </c>
      <c r="I193" s="32"/>
      <c r="J193" s="32"/>
      <c r="K193" s="69"/>
    </row>
    <row r="194" spans="1:11" s="107" customFormat="1" ht="45" customHeight="1">
      <c r="A194" s="110"/>
      <c r="B194" s="101" t="s">
        <v>547</v>
      </c>
      <c r="C194" s="23" t="s">
        <v>328</v>
      </c>
      <c r="D194" s="23" t="s">
        <v>223</v>
      </c>
      <c r="E194" s="23" t="s">
        <v>264</v>
      </c>
      <c r="F194" s="23" t="s">
        <v>141</v>
      </c>
      <c r="G194" s="23" t="s">
        <v>101</v>
      </c>
      <c r="H194" s="25">
        <v>5900</v>
      </c>
      <c r="I194" s="29"/>
      <c r="J194" s="29"/>
      <c r="K194" s="68"/>
    </row>
    <row r="195" spans="1:11" s="107" customFormat="1" ht="34.5" customHeight="1">
      <c r="A195" s="110"/>
      <c r="B195" s="26" t="s">
        <v>340</v>
      </c>
      <c r="C195" s="27" t="s">
        <v>328</v>
      </c>
      <c r="D195" s="27" t="s">
        <v>223</v>
      </c>
      <c r="E195" s="27" t="s">
        <v>264</v>
      </c>
      <c r="F195" s="27" t="s">
        <v>63</v>
      </c>
      <c r="G195" s="27" t="s">
        <v>194</v>
      </c>
      <c r="H195" s="149">
        <f>H196+H197</f>
        <v>685156.0000000001</v>
      </c>
      <c r="I195" s="29"/>
      <c r="J195" s="29"/>
      <c r="K195" s="68"/>
    </row>
    <row r="196" spans="1:11" s="107" customFormat="1" ht="75" customHeight="1">
      <c r="A196" s="110"/>
      <c r="B196" s="101" t="s">
        <v>143</v>
      </c>
      <c r="C196" s="23" t="s">
        <v>328</v>
      </c>
      <c r="D196" s="23" t="s">
        <v>223</v>
      </c>
      <c r="E196" s="23" t="s">
        <v>264</v>
      </c>
      <c r="F196" s="23" t="s">
        <v>50</v>
      </c>
      <c r="G196" s="23" t="s">
        <v>101</v>
      </c>
      <c r="H196" s="146">
        <f>3326176-2652784.38</f>
        <v>673391.6200000001</v>
      </c>
      <c r="I196" s="29"/>
      <c r="J196" s="29"/>
      <c r="K196" s="68"/>
    </row>
    <row r="197" spans="1:11" s="107" customFormat="1" ht="75" customHeight="1">
      <c r="A197" s="110"/>
      <c r="B197" s="153" t="s">
        <v>548</v>
      </c>
      <c r="C197" s="23" t="s">
        <v>328</v>
      </c>
      <c r="D197" s="23" t="s">
        <v>223</v>
      </c>
      <c r="E197" s="23" t="s">
        <v>264</v>
      </c>
      <c r="F197" s="23" t="s">
        <v>50</v>
      </c>
      <c r="G197" s="23" t="s">
        <v>78</v>
      </c>
      <c r="H197" s="146">
        <f>66524-9335.54-18897-26527.08</f>
        <v>11764.379999999997</v>
      </c>
      <c r="I197" s="29"/>
      <c r="J197" s="29"/>
      <c r="K197" s="68"/>
    </row>
    <row r="198" spans="1:11" s="107" customFormat="1" ht="27.75" customHeight="1">
      <c r="A198" s="110"/>
      <c r="B198" s="176" t="s">
        <v>282</v>
      </c>
      <c r="C198" s="27" t="s">
        <v>328</v>
      </c>
      <c r="D198" s="27" t="s">
        <v>223</v>
      </c>
      <c r="E198" s="27" t="s">
        <v>261</v>
      </c>
      <c r="F198" s="27" t="s">
        <v>63</v>
      </c>
      <c r="G198" s="27" t="s">
        <v>194</v>
      </c>
      <c r="H198" s="149">
        <f>H199+H202+H204</f>
        <v>5613900</v>
      </c>
      <c r="I198" s="29"/>
      <c r="J198" s="29"/>
      <c r="K198" s="68"/>
    </row>
    <row r="199" spans="1:11" s="107" customFormat="1" ht="39.75" customHeight="1">
      <c r="A199" s="110"/>
      <c r="B199" s="147" t="s">
        <v>624</v>
      </c>
      <c r="C199" s="27" t="s">
        <v>328</v>
      </c>
      <c r="D199" s="27" t="s">
        <v>223</v>
      </c>
      <c r="E199" s="27" t="s">
        <v>261</v>
      </c>
      <c r="F199" s="27" t="s">
        <v>63</v>
      </c>
      <c r="G199" s="27" t="s">
        <v>194</v>
      </c>
      <c r="H199" s="149">
        <f>H200+H201</f>
        <v>1033700</v>
      </c>
      <c r="I199" s="29"/>
      <c r="J199" s="29"/>
      <c r="K199" s="68"/>
    </row>
    <row r="200" spans="1:11" s="107" customFormat="1" ht="78.75" customHeight="1">
      <c r="A200" s="110"/>
      <c r="B200" s="152" t="s">
        <v>136</v>
      </c>
      <c r="C200" s="23" t="s">
        <v>328</v>
      </c>
      <c r="D200" s="23" t="s">
        <v>223</v>
      </c>
      <c r="E200" s="23" t="s">
        <v>261</v>
      </c>
      <c r="F200" s="23" t="s">
        <v>517</v>
      </c>
      <c r="G200" s="23" t="s">
        <v>101</v>
      </c>
      <c r="H200" s="146">
        <v>1003818</v>
      </c>
      <c r="I200" s="29"/>
      <c r="J200" s="29"/>
      <c r="K200" s="68"/>
    </row>
    <row r="201" spans="1:11" s="107" customFormat="1" ht="81.75" customHeight="1">
      <c r="A201" s="110"/>
      <c r="B201" s="153" t="s">
        <v>520</v>
      </c>
      <c r="C201" s="23" t="s">
        <v>328</v>
      </c>
      <c r="D201" s="23" t="s">
        <v>223</v>
      </c>
      <c r="E201" s="23" t="s">
        <v>261</v>
      </c>
      <c r="F201" s="23" t="s">
        <v>517</v>
      </c>
      <c r="G201" s="23" t="s">
        <v>78</v>
      </c>
      <c r="H201" s="146">
        <f>22411+7471</f>
        <v>29882</v>
      </c>
      <c r="I201" s="29"/>
      <c r="J201" s="29"/>
      <c r="K201" s="68"/>
    </row>
    <row r="202" spans="1:11" s="107" customFormat="1" ht="39.75" customHeight="1">
      <c r="A202" s="110"/>
      <c r="B202" s="147" t="s">
        <v>624</v>
      </c>
      <c r="C202" s="27" t="s">
        <v>328</v>
      </c>
      <c r="D202" s="27" t="s">
        <v>223</v>
      </c>
      <c r="E202" s="27" t="s">
        <v>261</v>
      </c>
      <c r="F202" s="27" t="s">
        <v>63</v>
      </c>
      <c r="G202" s="27" t="s">
        <v>194</v>
      </c>
      <c r="H202" s="149">
        <f>H203</f>
        <v>980600</v>
      </c>
      <c r="I202" s="29"/>
      <c r="J202" s="29"/>
      <c r="K202" s="68"/>
    </row>
    <row r="203" spans="1:11" s="107" customFormat="1" ht="81.75" customHeight="1">
      <c r="A203" s="110"/>
      <c r="B203" s="152" t="s">
        <v>136</v>
      </c>
      <c r="C203" s="23" t="s">
        <v>328</v>
      </c>
      <c r="D203" s="23" t="s">
        <v>223</v>
      </c>
      <c r="E203" s="23" t="s">
        <v>261</v>
      </c>
      <c r="F203" s="23" t="s">
        <v>554</v>
      </c>
      <c r="G203" s="23" t="s">
        <v>101</v>
      </c>
      <c r="H203" s="146">
        <v>980600</v>
      </c>
      <c r="I203" s="29"/>
      <c r="J203" s="29"/>
      <c r="K203" s="68"/>
    </row>
    <row r="204" spans="1:11" s="107" customFormat="1" ht="27.75" customHeight="1">
      <c r="A204" s="110"/>
      <c r="B204" s="147" t="s">
        <v>625</v>
      </c>
      <c r="C204" s="27" t="s">
        <v>328</v>
      </c>
      <c r="D204" s="27" t="s">
        <v>223</v>
      </c>
      <c r="E204" s="27" t="s">
        <v>261</v>
      </c>
      <c r="F204" s="27" t="s">
        <v>63</v>
      </c>
      <c r="G204" s="27" t="s">
        <v>194</v>
      </c>
      <c r="H204" s="149">
        <f>H205+H206</f>
        <v>3599600</v>
      </c>
      <c r="I204" s="29"/>
      <c r="J204" s="29"/>
      <c r="K204" s="68"/>
    </row>
    <row r="205" spans="1:11" s="107" customFormat="1" ht="53.25" customHeight="1">
      <c r="A205" s="110"/>
      <c r="B205" s="101" t="s">
        <v>135</v>
      </c>
      <c r="C205" s="23" t="s">
        <v>328</v>
      </c>
      <c r="D205" s="23" t="s">
        <v>223</v>
      </c>
      <c r="E205" s="23" t="s">
        <v>261</v>
      </c>
      <c r="F205" s="23" t="s">
        <v>40</v>
      </c>
      <c r="G205" s="23" t="s">
        <v>101</v>
      </c>
      <c r="H205" s="146">
        <v>3536995</v>
      </c>
      <c r="I205" s="29"/>
      <c r="J205" s="29"/>
      <c r="K205" s="68"/>
    </row>
    <row r="206" spans="1:11" s="107" customFormat="1" ht="58.5" customHeight="1">
      <c r="A206" s="110"/>
      <c r="B206" s="153" t="s">
        <v>519</v>
      </c>
      <c r="C206" s="23" t="s">
        <v>328</v>
      </c>
      <c r="D206" s="23" t="s">
        <v>223</v>
      </c>
      <c r="E206" s="23" t="s">
        <v>261</v>
      </c>
      <c r="F206" s="23" t="s">
        <v>40</v>
      </c>
      <c r="G206" s="23" t="s">
        <v>78</v>
      </c>
      <c r="H206" s="146">
        <v>62605</v>
      </c>
      <c r="I206" s="29"/>
      <c r="J206" s="29"/>
      <c r="K206" s="68"/>
    </row>
    <row r="207" spans="1:11" s="107" customFormat="1" ht="29.25" customHeight="1">
      <c r="A207" s="110"/>
      <c r="B207" s="26" t="s">
        <v>283</v>
      </c>
      <c r="C207" s="27" t="s">
        <v>328</v>
      </c>
      <c r="D207" s="27" t="s">
        <v>223</v>
      </c>
      <c r="E207" s="27" t="s">
        <v>207</v>
      </c>
      <c r="F207" s="27" t="s">
        <v>63</v>
      </c>
      <c r="G207" s="27" t="s">
        <v>194</v>
      </c>
      <c r="H207" s="30">
        <f>H208+H214</f>
        <v>3641155</v>
      </c>
      <c r="I207" s="29"/>
      <c r="J207" s="29"/>
      <c r="K207" s="68"/>
    </row>
    <row r="208" spans="1:11" s="107" customFormat="1" ht="15" customHeight="1">
      <c r="A208" s="110"/>
      <c r="B208" s="93" t="s">
        <v>74</v>
      </c>
      <c r="C208" s="27"/>
      <c r="D208" s="27"/>
      <c r="E208" s="27"/>
      <c r="F208" s="26"/>
      <c r="G208" s="27"/>
      <c r="H208" s="30">
        <f>H209+H210+H211+H212+H213</f>
        <v>3534255</v>
      </c>
      <c r="I208" s="29"/>
      <c r="J208" s="29"/>
      <c r="K208" s="68"/>
    </row>
    <row r="209" spans="1:11" s="107" customFormat="1" ht="193.5" customHeight="1">
      <c r="A209" s="110"/>
      <c r="B209" s="88" t="s">
        <v>82</v>
      </c>
      <c r="C209" s="23" t="s">
        <v>328</v>
      </c>
      <c r="D209" s="23" t="s">
        <v>223</v>
      </c>
      <c r="E209" s="23" t="s">
        <v>207</v>
      </c>
      <c r="F209" s="23" t="s">
        <v>24</v>
      </c>
      <c r="G209" s="23" t="s">
        <v>77</v>
      </c>
      <c r="H209" s="25">
        <v>3238330</v>
      </c>
      <c r="I209" s="29"/>
      <c r="J209" s="29"/>
      <c r="K209" s="68"/>
    </row>
    <row r="210" spans="1:11" s="107" customFormat="1" ht="113.25" customHeight="1">
      <c r="A210" s="110"/>
      <c r="B210" s="88" t="s">
        <v>99</v>
      </c>
      <c r="C210" s="23" t="s">
        <v>328</v>
      </c>
      <c r="D210" s="23" t="s">
        <v>223</v>
      </c>
      <c r="E210" s="23" t="s">
        <v>207</v>
      </c>
      <c r="F210" s="23" t="s">
        <v>25</v>
      </c>
      <c r="G210" s="23" t="s">
        <v>78</v>
      </c>
      <c r="H210" s="25">
        <v>292200</v>
      </c>
      <c r="I210" s="29"/>
      <c r="J210" s="29"/>
      <c r="K210" s="68"/>
    </row>
    <row r="211" spans="1:11" s="107" customFormat="1" ht="34.5" customHeight="1" hidden="1">
      <c r="A211" s="110"/>
      <c r="B211" s="22" t="s">
        <v>304</v>
      </c>
      <c r="C211" s="23" t="s">
        <v>328</v>
      </c>
      <c r="D211" s="23" t="s">
        <v>223</v>
      </c>
      <c r="E211" s="23" t="s">
        <v>207</v>
      </c>
      <c r="F211" s="23" t="s">
        <v>25</v>
      </c>
      <c r="G211" s="23" t="s">
        <v>305</v>
      </c>
      <c r="H211" s="25">
        <v>0</v>
      </c>
      <c r="I211" s="29"/>
      <c r="J211" s="29"/>
      <c r="K211" s="68"/>
    </row>
    <row r="212" spans="1:11" s="107" customFormat="1" ht="102" customHeight="1">
      <c r="A212" s="110"/>
      <c r="B212" s="88" t="s">
        <v>122</v>
      </c>
      <c r="C212" s="23" t="s">
        <v>328</v>
      </c>
      <c r="D212" s="23" t="s">
        <v>223</v>
      </c>
      <c r="E212" s="23" t="s">
        <v>207</v>
      </c>
      <c r="F212" s="23" t="s">
        <v>25</v>
      </c>
      <c r="G212" s="23" t="s">
        <v>79</v>
      </c>
      <c r="H212" s="25">
        <v>3725</v>
      </c>
      <c r="I212" s="29"/>
      <c r="J212" s="29"/>
      <c r="K212" s="68"/>
    </row>
    <row r="213" spans="1:15" s="107" customFormat="1" ht="34.5" customHeight="1" hidden="1">
      <c r="A213" s="110"/>
      <c r="B213" s="22" t="s">
        <v>311</v>
      </c>
      <c r="C213" s="23" t="s">
        <v>328</v>
      </c>
      <c r="D213" s="23" t="s">
        <v>223</v>
      </c>
      <c r="E213" s="23" t="s">
        <v>207</v>
      </c>
      <c r="F213" s="23" t="s">
        <v>25</v>
      </c>
      <c r="G213" s="23" t="s">
        <v>312</v>
      </c>
      <c r="H213" s="25">
        <v>0</v>
      </c>
      <c r="I213" s="29"/>
      <c r="J213" s="29"/>
      <c r="K213" s="68"/>
      <c r="O213" s="107" t="s">
        <v>408</v>
      </c>
    </row>
    <row r="214" spans="1:11" s="107" customFormat="1" ht="37.5" customHeight="1">
      <c r="A214" s="110"/>
      <c r="B214" s="87" t="s">
        <v>283</v>
      </c>
      <c r="C214" s="27" t="s">
        <v>328</v>
      </c>
      <c r="D214" s="27" t="s">
        <v>223</v>
      </c>
      <c r="E214" s="27" t="s">
        <v>207</v>
      </c>
      <c r="F214" s="27" t="s">
        <v>63</v>
      </c>
      <c r="G214" s="27" t="s">
        <v>194</v>
      </c>
      <c r="H214" s="30">
        <f>H215+H216</f>
        <v>106900</v>
      </c>
      <c r="I214" s="29"/>
      <c r="J214" s="29"/>
      <c r="K214" s="68"/>
    </row>
    <row r="215" spans="1:11" s="107" customFormat="1" ht="63" customHeight="1">
      <c r="A215" s="110"/>
      <c r="B215" s="177" t="s">
        <v>628</v>
      </c>
      <c r="C215" s="145" t="s">
        <v>328</v>
      </c>
      <c r="D215" s="145" t="s">
        <v>223</v>
      </c>
      <c r="E215" s="145" t="s">
        <v>207</v>
      </c>
      <c r="F215" s="145" t="s">
        <v>51</v>
      </c>
      <c r="G215" s="145" t="s">
        <v>78</v>
      </c>
      <c r="H215" s="146">
        <v>40900</v>
      </c>
      <c r="I215" s="29"/>
      <c r="J215" s="29"/>
      <c r="K215" s="68"/>
    </row>
    <row r="216" spans="1:11" s="107" customFormat="1" ht="51.75" customHeight="1">
      <c r="A216" s="110"/>
      <c r="B216" s="177" t="s">
        <v>629</v>
      </c>
      <c r="C216" s="145" t="s">
        <v>328</v>
      </c>
      <c r="D216" s="145" t="s">
        <v>223</v>
      </c>
      <c r="E216" s="145" t="s">
        <v>207</v>
      </c>
      <c r="F216" s="145" t="s">
        <v>51</v>
      </c>
      <c r="G216" s="145" t="s">
        <v>101</v>
      </c>
      <c r="H216" s="146">
        <v>66000</v>
      </c>
      <c r="I216" s="29"/>
      <c r="J216" s="29"/>
      <c r="K216" s="68"/>
    </row>
    <row r="217" spans="1:11" s="107" customFormat="1" ht="53.25" customHeight="1" hidden="1">
      <c r="A217" s="110"/>
      <c r="B217" s="90"/>
      <c r="C217" s="27"/>
      <c r="D217" s="27"/>
      <c r="E217" s="27"/>
      <c r="F217" s="27"/>
      <c r="G217" s="27"/>
      <c r="H217" s="30"/>
      <c r="I217" s="29"/>
      <c r="J217" s="29"/>
      <c r="K217" s="68"/>
    </row>
    <row r="218" spans="1:11" s="107" customFormat="1" ht="48.75" customHeight="1" hidden="1">
      <c r="A218" s="110"/>
      <c r="B218" s="88"/>
      <c r="C218" s="23"/>
      <c r="D218" s="23"/>
      <c r="E218" s="23"/>
      <c r="F218" s="23"/>
      <c r="G218" s="23"/>
      <c r="H218" s="25"/>
      <c r="I218" s="29"/>
      <c r="J218" s="29"/>
      <c r="K218" s="68"/>
    </row>
    <row r="219" spans="1:11" s="54" customFormat="1" ht="33.75" customHeight="1">
      <c r="A219" s="113">
        <v>6</v>
      </c>
      <c r="B219" s="120" t="s">
        <v>487</v>
      </c>
      <c r="C219" s="55" t="s">
        <v>329</v>
      </c>
      <c r="D219" s="55"/>
      <c r="E219" s="55"/>
      <c r="F219" s="56"/>
      <c r="G219" s="55"/>
      <c r="H219" s="60">
        <f>H222+H237+H242</f>
        <v>2764795</v>
      </c>
      <c r="I219" s="115" t="e">
        <f>#REF!+#REF!+I222+I229+I232+I237+I242+#REF!</f>
        <v>#REF!</v>
      </c>
      <c r="J219" s="115" t="e">
        <f>#REF!+#REF!+J222+J229+J232+J237+J242+#REF!</f>
        <v>#REF!</v>
      </c>
      <c r="K219" s="116" t="e">
        <f>I219/H219*100</f>
        <v>#REF!</v>
      </c>
    </row>
    <row r="220" spans="1:11" s="54" customFormat="1" ht="24" customHeight="1" hidden="1">
      <c r="A220" s="117"/>
      <c r="B220" s="26" t="s">
        <v>405</v>
      </c>
      <c r="C220" s="27" t="s">
        <v>329</v>
      </c>
      <c r="D220" s="27" t="s">
        <v>210</v>
      </c>
      <c r="E220" s="27" t="s">
        <v>196</v>
      </c>
      <c r="F220" s="27" t="s">
        <v>6</v>
      </c>
      <c r="G220" s="27" t="s">
        <v>194</v>
      </c>
      <c r="H220" s="36">
        <f>H221</f>
        <v>0</v>
      </c>
      <c r="I220" s="115"/>
      <c r="J220" s="115"/>
      <c r="K220" s="116"/>
    </row>
    <row r="221" spans="1:11" s="54" customFormat="1" ht="24" customHeight="1" hidden="1">
      <c r="A221" s="117"/>
      <c r="B221" s="22" t="s">
        <v>406</v>
      </c>
      <c r="C221" s="23" t="s">
        <v>329</v>
      </c>
      <c r="D221" s="23" t="s">
        <v>210</v>
      </c>
      <c r="E221" s="23" t="s">
        <v>196</v>
      </c>
      <c r="F221" s="24" t="s">
        <v>403</v>
      </c>
      <c r="G221" s="80" t="s">
        <v>404</v>
      </c>
      <c r="H221" s="57">
        <v>0</v>
      </c>
      <c r="I221" s="115"/>
      <c r="J221" s="115"/>
      <c r="K221" s="116"/>
    </row>
    <row r="222" spans="1:11" s="107" customFormat="1" ht="25.5" customHeight="1">
      <c r="A222" s="110"/>
      <c r="B222" s="90" t="s">
        <v>148</v>
      </c>
      <c r="C222" s="27" t="s">
        <v>329</v>
      </c>
      <c r="D222" s="27" t="s">
        <v>210</v>
      </c>
      <c r="E222" s="27" t="s">
        <v>196</v>
      </c>
      <c r="F222" s="27"/>
      <c r="G222" s="27"/>
      <c r="H222" s="30">
        <f>H223+H229+H232</f>
        <v>2107064</v>
      </c>
      <c r="I222" s="30">
        <f>I224+I225+I226+I228</f>
        <v>223896.71999999997</v>
      </c>
      <c r="J222" s="30">
        <f>J224+J225+J226+J228</f>
        <v>-1426164.28</v>
      </c>
      <c r="K222" s="69">
        <f aca="true" t="shared" si="6" ref="K222:K240">I222/H222*100</f>
        <v>10.626004715566303</v>
      </c>
    </row>
    <row r="223" spans="1:11" s="107" customFormat="1" ht="15" customHeight="1">
      <c r="A223" s="110"/>
      <c r="B223" s="90" t="s">
        <v>156</v>
      </c>
      <c r="C223" s="27" t="s">
        <v>329</v>
      </c>
      <c r="D223" s="27" t="s">
        <v>210</v>
      </c>
      <c r="E223" s="27" t="s">
        <v>196</v>
      </c>
      <c r="F223" s="27" t="s">
        <v>63</v>
      </c>
      <c r="G223" s="27" t="s">
        <v>194</v>
      </c>
      <c r="H223" s="30">
        <f>H224+H226+H227</f>
        <v>1650211</v>
      </c>
      <c r="I223" s="30"/>
      <c r="J223" s="30"/>
      <c r="K223" s="69"/>
    </row>
    <row r="224" spans="1:11" s="107" customFormat="1" ht="155.25" customHeight="1">
      <c r="A224" s="110"/>
      <c r="B224" s="88" t="s">
        <v>149</v>
      </c>
      <c r="C224" s="23" t="s">
        <v>329</v>
      </c>
      <c r="D224" s="23" t="s">
        <v>210</v>
      </c>
      <c r="E224" s="23" t="s">
        <v>196</v>
      </c>
      <c r="F224" s="24" t="s">
        <v>53</v>
      </c>
      <c r="G224" s="23" t="s">
        <v>77</v>
      </c>
      <c r="H224" s="25">
        <v>1530834</v>
      </c>
      <c r="I224" s="29">
        <v>169312.36</v>
      </c>
      <c r="J224" s="29">
        <f>I224-H224</f>
        <v>-1361521.6400000001</v>
      </c>
      <c r="K224" s="68">
        <f t="shared" si="6"/>
        <v>11.06013846047318</v>
      </c>
    </row>
    <row r="225" spans="1:11" s="107" customFormat="1" ht="35.25" customHeight="1" hidden="1">
      <c r="A225" s="110"/>
      <c r="B225" s="22" t="s">
        <v>308</v>
      </c>
      <c r="C225" s="23" t="s">
        <v>329</v>
      </c>
      <c r="D225" s="23" t="s">
        <v>210</v>
      </c>
      <c r="E225" s="23" t="s">
        <v>196</v>
      </c>
      <c r="F225" s="24" t="s">
        <v>53</v>
      </c>
      <c r="G225" s="23" t="s">
        <v>327</v>
      </c>
      <c r="H225" s="25">
        <v>0</v>
      </c>
      <c r="I225" s="29">
        <v>0</v>
      </c>
      <c r="J225" s="29">
        <f>I225-H225</f>
        <v>0</v>
      </c>
      <c r="K225" s="68" t="e">
        <f t="shared" si="6"/>
        <v>#DIV/0!</v>
      </c>
    </row>
    <row r="226" spans="1:11" s="107" customFormat="1" ht="96.75" customHeight="1">
      <c r="A226" s="110"/>
      <c r="B226" s="88" t="s">
        <v>150</v>
      </c>
      <c r="C226" s="23" t="s">
        <v>329</v>
      </c>
      <c r="D226" s="23" t="s">
        <v>210</v>
      </c>
      <c r="E226" s="23" t="s">
        <v>196</v>
      </c>
      <c r="F226" s="24" t="s">
        <v>53</v>
      </c>
      <c r="G226" s="23" t="s">
        <v>78</v>
      </c>
      <c r="H226" s="146">
        <v>119227</v>
      </c>
      <c r="I226" s="29">
        <v>54550</v>
      </c>
      <c r="J226" s="29">
        <f>I226-H226</f>
        <v>-64677</v>
      </c>
      <c r="K226" s="68">
        <f t="shared" si="6"/>
        <v>45.75305929026143</v>
      </c>
    </row>
    <row r="227" spans="1:11" s="107" customFormat="1" ht="81" customHeight="1">
      <c r="A227" s="110"/>
      <c r="B227" s="88" t="s">
        <v>151</v>
      </c>
      <c r="C227" s="23" t="s">
        <v>329</v>
      </c>
      <c r="D227" s="23" t="s">
        <v>210</v>
      </c>
      <c r="E227" s="23" t="s">
        <v>196</v>
      </c>
      <c r="F227" s="24" t="s">
        <v>53</v>
      </c>
      <c r="G227" s="23" t="s">
        <v>79</v>
      </c>
      <c r="H227" s="25">
        <v>150</v>
      </c>
      <c r="I227" s="29"/>
      <c r="J227" s="29"/>
      <c r="K227" s="68"/>
    </row>
    <row r="228" spans="1:11" s="107" customFormat="1" ht="27.75" customHeight="1" hidden="1">
      <c r="A228" s="110"/>
      <c r="B228" s="22" t="s">
        <v>311</v>
      </c>
      <c r="C228" s="23" t="s">
        <v>329</v>
      </c>
      <c r="D228" s="23" t="s">
        <v>210</v>
      </c>
      <c r="E228" s="23" t="s">
        <v>196</v>
      </c>
      <c r="F228" s="24" t="s">
        <v>53</v>
      </c>
      <c r="G228" s="23" t="s">
        <v>312</v>
      </c>
      <c r="H228" s="25">
        <v>0</v>
      </c>
      <c r="I228" s="29">
        <v>34.36</v>
      </c>
      <c r="J228" s="29">
        <f>I228-H228</f>
        <v>34.36</v>
      </c>
      <c r="K228" s="68" t="e">
        <f t="shared" si="6"/>
        <v>#DIV/0!</v>
      </c>
    </row>
    <row r="229" spans="1:11" s="107" customFormat="1" ht="21.75" customHeight="1">
      <c r="A229" s="110"/>
      <c r="B229" s="90" t="s">
        <v>157</v>
      </c>
      <c r="C229" s="27" t="s">
        <v>329</v>
      </c>
      <c r="D229" s="27" t="s">
        <v>210</v>
      </c>
      <c r="E229" s="27" t="s">
        <v>196</v>
      </c>
      <c r="F229" s="27" t="s">
        <v>63</v>
      </c>
      <c r="G229" s="27" t="s">
        <v>194</v>
      </c>
      <c r="H229" s="30">
        <f>H230+H231</f>
        <v>150355</v>
      </c>
      <c r="I229" s="30">
        <f>I230+I231</f>
        <v>0</v>
      </c>
      <c r="J229" s="30">
        <f>J230+J231</f>
        <v>-150355</v>
      </c>
      <c r="K229" s="68">
        <f t="shared" si="6"/>
        <v>0</v>
      </c>
    </row>
    <row r="230" spans="1:11" s="107" customFormat="1" ht="144" customHeight="1">
      <c r="A230" s="110"/>
      <c r="B230" s="88" t="s">
        <v>152</v>
      </c>
      <c r="C230" s="23" t="s">
        <v>329</v>
      </c>
      <c r="D230" s="23" t="s">
        <v>210</v>
      </c>
      <c r="E230" s="23" t="s">
        <v>196</v>
      </c>
      <c r="F230" s="24" t="s">
        <v>54</v>
      </c>
      <c r="G230" s="23" t="s">
        <v>77</v>
      </c>
      <c r="H230" s="25">
        <v>150355</v>
      </c>
      <c r="I230" s="29">
        <v>0</v>
      </c>
      <c r="J230" s="29">
        <f>I230-H230</f>
        <v>-150355</v>
      </c>
      <c r="K230" s="68">
        <f t="shared" si="6"/>
        <v>0</v>
      </c>
    </row>
    <row r="231" spans="1:11" s="107" customFormat="1" ht="116.25" customHeight="1" hidden="1">
      <c r="A231" s="110"/>
      <c r="B231" s="88" t="s">
        <v>153</v>
      </c>
      <c r="C231" s="23" t="s">
        <v>329</v>
      </c>
      <c r="D231" s="23" t="s">
        <v>210</v>
      </c>
      <c r="E231" s="23" t="s">
        <v>196</v>
      </c>
      <c r="F231" s="24" t="s">
        <v>54</v>
      </c>
      <c r="G231" s="23" t="s">
        <v>78</v>
      </c>
      <c r="H231" s="25">
        <v>0</v>
      </c>
      <c r="I231" s="29">
        <v>0</v>
      </c>
      <c r="J231" s="29">
        <f>I231-H231</f>
        <v>0</v>
      </c>
      <c r="K231" s="68" t="e">
        <f t="shared" si="6"/>
        <v>#DIV/0!</v>
      </c>
    </row>
    <row r="232" spans="1:11" s="107" customFormat="1" ht="17.25" customHeight="1">
      <c r="A232" s="110"/>
      <c r="B232" s="90" t="s">
        <v>158</v>
      </c>
      <c r="C232" s="27" t="s">
        <v>329</v>
      </c>
      <c r="D232" s="27" t="s">
        <v>210</v>
      </c>
      <c r="E232" s="27" t="s">
        <v>196</v>
      </c>
      <c r="F232" s="27" t="s">
        <v>63</v>
      </c>
      <c r="G232" s="27" t="s">
        <v>194</v>
      </c>
      <c r="H232" s="30">
        <f>H233+H234+H235+H236</f>
        <v>306498</v>
      </c>
      <c r="I232" s="30">
        <f>I233+I234+I235+I236</f>
        <v>38138.95</v>
      </c>
      <c r="J232" s="30">
        <f>J233+J234+J235+J236</f>
        <v>-268359.05</v>
      </c>
      <c r="K232" s="69">
        <f t="shared" si="6"/>
        <v>12.443458032352575</v>
      </c>
    </row>
    <row r="233" spans="1:11" s="107" customFormat="1" ht="166.5" customHeight="1">
      <c r="A233" s="110"/>
      <c r="B233" s="88" t="s">
        <v>154</v>
      </c>
      <c r="C233" s="23" t="s">
        <v>329</v>
      </c>
      <c r="D233" s="23" t="s">
        <v>210</v>
      </c>
      <c r="E233" s="23" t="s">
        <v>196</v>
      </c>
      <c r="F233" s="24" t="s">
        <v>55</v>
      </c>
      <c r="G233" s="23" t="s">
        <v>77</v>
      </c>
      <c r="H233" s="25">
        <v>282150</v>
      </c>
      <c r="I233" s="29">
        <v>38138.95</v>
      </c>
      <c r="J233" s="29">
        <f>I233-H233</f>
        <v>-244011.05</v>
      </c>
      <c r="K233" s="68">
        <f t="shared" si="6"/>
        <v>13.51726032252348</v>
      </c>
    </row>
    <row r="234" spans="1:11" s="107" customFormat="1" ht="117.75" customHeight="1" hidden="1">
      <c r="A234" s="110"/>
      <c r="B234" s="88" t="s">
        <v>155</v>
      </c>
      <c r="C234" s="23" t="s">
        <v>329</v>
      </c>
      <c r="D234" s="23" t="s">
        <v>210</v>
      </c>
      <c r="E234" s="23" t="s">
        <v>196</v>
      </c>
      <c r="F234" s="24" t="s">
        <v>55</v>
      </c>
      <c r="G234" s="23" t="s">
        <v>327</v>
      </c>
      <c r="H234" s="25">
        <v>0</v>
      </c>
      <c r="I234" s="29">
        <v>0</v>
      </c>
      <c r="J234" s="29">
        <f>I234-H234</f>
        <v>0</v>
      </c>
      <c r="K234" s="68" t="e">
        <f t="shared" si="6"/>
        <v>#DIV/0!</v>
      </c>
    </row>
    <row r="235" spans="1:11" s="107" customFormat="1" ht="105" customHeight="1">
      <c r="A235" s="110"/>
      <c r="B235" s="88" t="s">
        <v>155</v>
      </c>
      <c r="C235" s="23" t="s">
        <v>329</v>
      </c>
      <c r="D235" s="23" t="s">
        <v>210</v>
      </c>
      <c r="E235" s="23" t="s">
        <v>196</v>
      </c>
      <c r="F235" s="24" t="s">
        <v>55</v>
      </c>
      <c r="G235" s="23" t="s">
        <v>78</v>
      </c>
      <c r="H235" s="25">
        <v>24348</v>
      </c>
      <c r="I235" s="29">
        <v>0</v>
      </c>
      <c r="J235" s="29">
        <f>I235-H235</f>
        <v>-24348</v>
      </c>
      <c r="K235" s="68">
        <f t="shared" si="6"/>
        <v>0</v>
      </c>
    </row>
    <row r="236" spans="1:11" s="107" customFormat="1" ht="30" customHeight="1" hidden="1">
      <c r="A236" s="110"/>
      <c r="B236" s="22" t="s">
        <v>304</v>
      </c>
      <c r="C236" s="23" t="s">
        <v>329</v>
      </c>
      <c r="D236" s="23" t="s">
        <v>210</v>
      </c>
      <c r="E236" s="23" t="s">
        <v>196</v>
      </c>
      <c r="F236" s="24" t="s">
        <v>55</v>
      </c>
      <c r="G236" s="23" t="s">
        <v>305</v>
      </c>
      <c r="H236" s="25">
        <v>0</v>
      </c>
      <c r="I236" s="29">
        <v>0</v>
      </c>
      <c r="J236" s="29">
        <f>I236-H236</f>
        <v>0</v>
      </c>
      <c r="K236" s="68" t="e">
        <f t="shared" si="6"/>
        <v>#DIV/0!</v>
      </c>
    </row>
    <row r="237" spans="1:11" s="107" customFormat="1" ht="33" customHeight="1">
      <c r="A237" s="110"/>
      <c r="B237" s="90" t="s">
        <v>159</v>
      </c>
      <c r="C237" s="27" t="s">
        <v>329</v>
      </c>
      <c r="D237" s="27" t="s">
        <v>210</v>
      </c>
      <c r="E237" s="27" t="s">
        <v>261</v>
      </c>
      <c r="F237" s="27"/>
      <c r="G237" s="27"/>
      <c r="H237" s="30">
        <f>H239+H240</f>
        <v>301033</v>
      </c>
      <c r="I237" s="30">
        <f>I239+I240</f>
        <v>32363.74</v>
      </c>
      <c r="J237" s="30">
        <f>J239+J240</f>
        <v>-268669.26</v>
      </c>
      <c r="K237" s="69">
        <f t="shared" si="6"/>
        <v>10.750894420213067</v>
      </c>
    </row>
    <row r="238" spans="1:11" s="107" customFormat="1" ht="21.75" customHeight="1">
      <c r="A238" s="110"/>
      <c r="B238" s="93" t="s">
        <v>74</v>
      </c>
      <c r="C238" s="27" t="s">
        <v>329</v>
      </c>
      <c r="D238" s="27" t="s">
        <v>210</v>
      </c>
      <c r="E238" s="27" t="s">
        <v>261</v>
      </c>
      <c r="F238" s="27" t="s">
        <v>63</v>
      </c>
      <c r="G238" s="27" t="s">
        <v>194</v>
      </c>
      <c r="H238" s="30">
        <f>H239</f>
        <v>301033</v>
      </c>
      <c r="I238" s="30"/>
      <c r="J238" s="30"/>
      <c r="K238" s="69"/>
    </row>
    <row r="239" spans="1:11" s="107" customFormat="1" ht="192" customHeight="1">
      <c r="A239" s="110"/>
      <c r="B239" s="88" t="s">
        <v>82</v>
      </c>
      <c r="C239" s="23" t="s">
        <v>329</v>
      </c>
      <c r="D239" s="23" t="s">
        <v>210</v>
      </c>
      <c r="E239" s="23" t="s">
        <v>261</v>
      </c>
      <c r="F239" s="24" t="s">
        <v>24</v>
      </c>
      <c r="G239" s="23" t="s">
        <v>77</v>
      </c>
      <c r="H239" s="25">
        <v>301033</v>
      </c>
      <c r="I239" s="29">
        <v>27596.47</v>
      </c>
      <c r="J239" s="29">
        <f>I239-H239</f>
        <v>-273436.53</v>
      </c>
      <c r="K239" s="68">
        <f t="shared" si="6"/>
        <v>9.167257410317141</v>
      </c>
    </row>
    <row r="240" spans="1:11" s="107" customFormat="1" ht="45.75" customHeight="1" hidden="1">
      <c r="A240" s="110"/>
      <c r="B240" s="22" t="s">
        <v>302</v>
      </c>
      <c r="C240" s="23" t="s">
        <v>329</v>
      </c>
      <c r="D240" s="23" t="s">
        <v>210</v>
      </c>
      <c r="E240" s="23" t="s">
        <v>261</v>
      </c>
      <c r="F240" s="24" t="s">
        <v>25</v>
      </c>
      <c r="G240" s="23" t="s">
        <v>303</v>
      </c>
      <c r="H240" s="25">
        <v>0</v>
      </c>
      <c r="I240" s="29">
        <v>4767.27</v>
      </c>
      <c r="J240" s="29">
        <f>I240-H240</f>
        <v>4767.27</v>
      </c>
      <c r="K240" s="68" t="e">
        <f t="shared" si="6"/>
        <v>#DIV/0!</v>
      </c>
    </row>
    <row r="241" spans="1:11" s="107" customFormat="1" ht="18.75" customHeight="1" hidden="1">
      <c r="A241" s="110"/>
      <c r="B241" s="22"/>
      <c r="C241" s="23"/>
      <c r="D241" s="23"/>
      <c r="E241" s="23"/>
      <c r="F241" s="23"/>
      <c r="G241" s="23"/>
      <c r="H241" s="25"/>
      <c r="I241" s="29"/>
      <c r="J241" s="29"/>
      <c r="K241" s="68"/>
    </row>
    <row r="242" spans="1:11" s="107" customFormat="1" ht="35.25" customHeight="1">
      <c r="A242" s="110"/>
      <c r="B242" s="90" t="s">
        <v>159</v>
      </c>
      <c r="C242" s="27" t="s">
        <v>329</v>
      </c>
      <c r="D242" s="27" t="s">
        <v>210</v>
      </c>
      <c r="E242" s="27" t="s">
        <v>261</v>
      </c>
      <c r="F242" s="27" t="s">
        <v>63</v>
      </c>
      <c r="G242" s="27" t="s">
        <v>194</v>
      </c>
      <c r="H242" s="30">
        <f>H243+H244+H245</f>
        <v>356698</v>
      </c>
      <c r="I242" s="30">
        <f>I243+I244</f>
        <v>56507.22</v>
      </c>
      <c r="J242" s="30">
        <f>J243+J244</f>
        <v>-300190.78</v>
      </c>
      <c r="K242" s="68">
        <f>I242/H242*100</f>
        <v>15.841754088893126</v>
      </c>
    </row>
    <row r="243" spans="1:11" s="107" customFormat="1" ht="157.5" customHeight="1">
      <c r="A243" s="110"/>
      <c r="B243" s="88" t="s">
        <v>160</v>
      </c>
      <c r="C243" s="23" t="s">
        <v>329</v>
      </c>
      <c r="D243" s="23" t="s">
        <v>210</v>
      </c>
      <c r="E243" s="23" t="s">
        <v>261</v>
      </c>
      <c r="F243" s="24" t="s">
        <v>56</v>
      </c>
      <c r="G243" s="23" t="s">
        <v>77</v>
      </c>
      <c r="H243" s="25">
        <v>322500</v>
      </c>
      <c r="I243" s="29">
        <v>55677.22</v>
      </c>
      <c r="J243" s="29">
        <f>I243-H243</f>
        <v>-266822.78</v>
      </c>
      <c r="K243" s="68">
        <f>I243/H243*100</f>
        <v>17.264254263565892</v>
      </c>
    </row>
    <row r="244" spans="1:11" s="107" customFormat="1" ht="114.75" customHeight="1">
      <c r="A244" s="110"/>
      <c r="B244" s="88" t="s">
        <v>161</v>
      </c>
      <c r="C244" s="23" t="s">
        <v>329</v>
      </c>
      <c r="D244" s="23" t="s">
        <v>210</v>
      </c>
      <c r="E244" s="23" t="s">
        <v>261</v>
      </c>
      <c r="F244" s="24" t="s">
        <v>56</v>
      </c>
      <c r="G244" s="23" t="s">
        <v>78</v>
      </c>
      <c r="H244" s="25">
        <v>34198</v>
      </c>
      <c r="I244" s="29">
        <v>830</v>
      </c>
      <c r="J244" s="29">
        <f>I244-H244</f>
        <v>-33368</v>
      </c>
      <c r="K244" s="68">
        <f>I244/H244*100</f>
        <v>2.4270425171062633</v>
      </c>
    </row>
    <row r="245" spans="1:11" s="107" customFormat="1" ht="35.25" customHeight="1" hidden="1">
      <c r="A245" s="110"/>
      <c r="B245" s="22" t="s">
        <v>304</v>
      </c>
      <c r="C245" s="23" t="s">
        <v>329</v>
      </c>
      <c r="D245" s="23" t="s">
        <v>210</v>
      </c>
      <c r="E245" s="23" t="s">
        <v>261</v>
      </c>
      <c r="F245" s="24" t="s">
        <v>56</v>
      </c>
      <c r="G245" s="23" t="s">
        <v>305</v>
      </c>
      <c r="H245" s="25">
        <v>0</v>
      </c>
      <c r="I245" s="29"/>
      <c r="J245" s="29"/>
      <c r="K245" s="68"/>
    </row>
    <row r="246" spans="1:11" s="107" customFormat="1" ht="57.75" customHeight="1">
      <c r="A246" s="113">
        <v>7</v>
      </c>
      <c r="B246" s="56" t="s">
        <v>351</v>
      </c>
      <c r="C246" s="55" t="s">
        <v>352</v>
      </c>
      <c r="D246" s="55"/>
      <c r="E246" s="55"/>
      <c r="F246" s="56"/>
      <c r="G246" s="55"/>
      <c r="H246" s="73">
        <f>H248+H253+H255+H257+H265+H261+H269+H263</f>
        <v>15378290</v>
      </c>
      <c r="I246" s="29"/>
      <c r="J246" s="29"/>
      <c r="K246" s="68"/>
    </row>
    <row r="247" spans="1:11" s="107" customFormat="1" ht="20.25" customHeight="1">
      <c r="A247" s="121"/>
      <c r="B247" s="58" t="s">
        <v>277</v>
      </c>
      <c r="C247" s="27" t="s">
        <v>352</v>
      </c>
      <c r="D247" s="27" t="s">
        <v>263</v>
      </c>
      <c r="E247" s="27" t="s">
        <v>203</v>
      </c>
      <c r="F247" s="27"/>
      <c r="G247" s="27"/>
      <c r="H247" s="30">
        <f>H248+H253+H255+H257+H261</f>
        <v>14351330</v>
      </c>
      <c r="I247" s="29"/>
      <c r="J247" s="29"/>
      <c r="K247" s="68"/>
    </row>
    <row r="248" spans="1:11" s="107" customFormat="1" ht="26.25" customHeight="1">
      <c r="A248" s="110"/>
      <c r="B248" s="58" t="s">
        <v>388</v>
      </c>
      <c r="C248" s="27" t="s">
        <v>352</v>
      </c>
      <c r="D248" s="27" t="s">
        <v>263</v>
      </c>
      <c r="E248" s="27" t="s">
        <v>203</v>
      </c>
      <c r="F248" s="27" t="s">
        <v>63</v>
      </c>
      <c r="G248" s="27" t="s">
        <v>194</v>
      </c>
      <c r="H248" s="30">
        <f>H249+H250+H251+H252</f>
        <v>1172787</v>
      </c>
      <c r="I248" s="30"/>
      <c r="J248" s="30"/>
      <c r="K248" s="69"/>
    </row>
    <row r="249" spans="1:11" s="107" customFormat="1" ht="105" customHeight="1">
      <c r="A249" s="110"/>
      <c r="B249" s="88" t="s">
        <v>162</v>
      </c>
      <c r="C249" s="23" t="s">
        <v>352</v>
      </c>
      <c r="D249" s="23" t="s">
        <v>263</v>
      </c>
      <c r="E249" s="23" t="s">
        <v>203</v>
      </c>
      <c r="F249" s="23" t="s">
        <v>60</v>
      </c>
      <c r="G249" s="23" t="s">
        <v>78</v>
      </c>
      <c r="H249" s="25">
        <v>1158332</v>
      </c>
      <c r="I249" s="29">
        <v>29047</v>
      </c>
      <c r="J249" s="29">
        <f>I249-H249</f>
        <v>-1129285</v>
      </c>
      <c r="K249" s="68">
        <f>I249/H249*100</f>
        <v>2.507657562771295</v>
      </c>
    </row>
    <row r="250" spans="1:11" s="107" customFormat="1" ht="33" customHeight="1" hidden="1">
      <c r="A250" s="110"/>
      <c r="B250" s="22" t="s">
        <v>304</v>
      </c>
      <c r="C250" s="23" t="s">
        <v>352</v>
      </c>
      <c r="D250" s="23" t="s">
        <v>263</v>
      </c>
      <c r="E250" s="23" t="s">
        <v>203</v>
      </c>
      <c r="F250" s="23" t="s">
        <v>60</v>
      </c>
      <c r="G250" s="23" t="s">
        <v>305</v>
      </c>
      <c r="H250" s="25">
        <v>0</v>
      </c>
      <c r="I250" s="29">
        <v>1890053</v>
      </c>
      <c r="J250" s="29">
        <f>I250-H250</f>
        <v>1890053</v>
      </c>
      <c r="K250" s="68" t="e">
        <f>I250/H250*100</f>
        <v>#DIV/0!</v>
      </c>
    </row>
    <row r="251" spans="1:11" s="107" customFormat="1" ht="96" customHeight="1">
      <c r="A251" s="110"/>
      <c r="B251" s="88" t="s">
        <v>163</v>
      </c>
      <c r="C251" s="23" t="s">
        <v>352</v>
      </c>
      <c r="D251" s="23" t="s">
        <v>263</v>
      </c>
      <c r="E251" s="23" t="s">
        <v>203</v>
      </c>
      <c r="F251" s="23" t="s">
        <v>60</v>
      </c>
      <c r="G251" s="23" t="s">
        <v>79</v>
      </c>
      <c r="H251" s="25">
        <v>14455</v>
      </c>
      <c r="I251" s="29"/>
      <c r="J251" s="29"/>
      <c r="K251" s="68"/>
    </row>
    <row r="252" spans="1:11" s="107" customFormat="1" ht="45.75" customHeight="1" hidden="1">
      <c r="A252" s="110"/>
      <c r="B252" s="22" t="s">
        <v>381</v>
      </c>
      <c r="C252" s="23" t="s">
        <v>352</v>
      </c>
      <c r="D252" s="23" t="s">
        <v>263</v>
      </c>
      <c r="E252" s="23" t="s">
        <v>203</v>
      </c>
      <c r="F252" s="23" t="s">
        <v>60</v>
      </c>
      <c r="G252" s="23" t="s">
        <v>312</v>
      </c>
      <c r="H252" s="25">
        <v>0</v>
      </c>
      <c r="I252" s="29"/>
      <c r="J252" s="29"/>
      <c r="K252" s="68"/>
    </row>
    <row r="253" spans="1:11" s="107" customFormat="1" ht="16.5" customHeight="1" hidden="1">
      <c r="A253" s="110"/>
      <c r="B253" s="98" t="s">
        <v>391</v>
      </c>
      <c r="C253" s="99" t="s">
        <v>352</v>
      </c>
      <c r="D253" s="99" t="s">
        <v>263</v>
      </c>
      <c r="E253" s="99" t="s">
        <v>203</v>
      </c>
      <c r="F253" s="99" t="s">
        <v>63</v>
      </c>
      <c r="G253" s="99" t="s">
        <v>194</v>
      </c>
      <c r="H253" s="100">
        <f>H254</f>
        <v>0</v>
      </c>
      <c r="I253" s="29"/>
      <c r="J253" s="29"/>
      <c r="K253" s="68"/>
    </row>
    <row r="254" spans="1:11" s="107" customFormat="1" ht="143.25" customHeight="1" hidden="1">
      <c r="A254" s="110"/>
      <c r="B254" s="88" t="s">
        <v>164</v>
      </c>
      <c r="C254" s="102" t="s">
        <v>352</v>
      </c>
      <c r="D254" s="102" t="s">
        <v>263</v>
      </c>
      <c r="E254" s="102" t="s">
        <v>203</v>
      </c>
      <c r="F254" s="102" t="s">
        <v>165</v>
      </c>
      <c r="G254" s="102" t="s">
        <v>77</v>
      </c>
      <c r="H254" s="146">
        <v>0</v>
      </c>
      <c r="I254" s="29"/>
      <c r="J254" s="29"/>
      <c r="K254" s="68"/>
    </row>
    <row r="255" spans="1:11" s="47" customFormat="1" ht="30.75" customHeight="1">
      <c r="A255" s="43"/>
      <c r="B255" s="104" t="s">
        <v>330</v>
      </c>
      <c r="C255" s="99" t="s">
        <v>352</v>
      </c>
      <c r="D255" s="99" t="s">
        <v>263</v>
      </c>
      <c r="E255" s="99" t="s">
        <v>203</v>
      </c>
      <c r="F255" s="99" t="s">
        <v>63</v>
      </c>
      <c r="G255" s="99" t="s">
        <v>194</v>
      </c>
      <c r="H255" s="100">
        <f>H256</f>
        <v>1368800</v>
      </c>
      <c r="I255" s="32"/>
      <c r="J255" s="32"/>
      <c r="K255" s="69"/>
    </row>
    <row r="256" spans="1:11" s="107" customFormat="1" ht="198.75" customHeight="1">
      <c r="A256" s="110"/>
      <c r="B256" s="92" t="s">
        <v>167</v>
      </c>
      <c r="C256" s="102" t="s">
        <v>352</v>
      </c>
      <c r="D256" s="102" t="s">
        <v>263</v>
      </c>
      <c r="E256" s="102" t="s">
        <v>203</v>
      </c>
      <c r="F256" s="102" t="s">
        <v>168</v>
      </c>
      <c r="G256" s="102" t="s">
        <v>77</v>
      </c>
      <c r="H256" s="146">
        <f>915280+453520</f>
        <v>1368800</v>
      </c>
      <c r="I256" s="29"/>
      <c r="J256" s="29"/>
      <c r="K256" s="68"/>
    </row>
    <row r="257" spans="1:11" s="47" customFormat="1" ht="30.75" customHeight="1">
      <c r="A257" s="43"/>
      <c r="B257" s="62" t="s">
        <v>249</v>
      </c>
      <c r="C257" s="27" t="s">
        <v>352</v>
      </c>
      <c r="D257" s="27" t="s">
        <v>263</v>
      </c>
      <c r="E257" s="27" t="s">
        <v>203</v>
      </c>
      <c r="F257" s="27" t="s">
        <v>63</v>
      </c>
      <c r="G257" s="27" t="s">
        <v>194</v>
      </c>
      <c r="H257" s="30">
        <f>H258+H259+H260</f>
        <v>11809743</v>
      </c>
      <c r="I257" s="32"/>
      <c r="J257" s="32"/>
      <c r="K257" s="69"/>
    </row>
    <row r="258" spans="1:11" s="107" customFormat="1" ht="142.5" customHeight="1">
      <c r="A258" s="110"/>
      <c r="B258" s="88" t="s">
        <v>164</v>
      </c>
      <c r="C258" s="23" t="s">
        <v>352</v>
      </c>
      <c r="D258" s="23" t="s">
        <v>263</v>
      </c>
      <c r="E258" s="23" t="s">
        <v>203</v>
      </c>
      <c r="F258" s="23" t="s">
        <v>165</v>
      </c>
      <c r="G258" s="23" t="s">
        <v>77</v>
      </c>
      <c r="H258" s="25">
        <v>11580600</v>
      </c>
      <c r="I258" s="29"/>
      <c r="J258" s="29"/>
      <c r="K258" s="68"/>
    </row>
    <row r="259" spans="1:11" s="107" customFormat="1" ht="33" customHeight="1" hidden="1">
      <c r="A259" s="110"/>
      <c r="B259" s="22" t="s">
        <v>308</v>
      </c>
      <c r="C259" s="23" t="s">
        <v>352</v>
      </c>
      <c r="D259" s="23" t="s">
        <v>263</v>
      </c>
      <c r="E259" s="23" t="s">
        <v>203</v>
      </c>
      <c r="F259" s="23" t="s">
        <v>57</v>
      </c>
      <c r="G259" s="23" t="s">
        <v>327</v>
      </c>
      <c r="H259" s="25">
        <v>0</v>
      </c>
      <c r="I259" s="29"/>
      <c r="J259" s="29"/>
      <c r="K259" s="68"/>
    </row>
    <row r="260" spans="1:11" s="107" customFormat="1" ht="85.5" customHeight="1">
      <c r="A260" s="110"/>
      <c r="B260" s="88" t="s">
        <v>166</v>
      </c>
      <c r="C260" s="23" t="s">
        <v>352</v>
      </c>
      <c r="D260" s="23" t="s">
        <v>263</v>
      </c>
      <c r="E260" s="23" t="s">
        <v>203</v>
      </c>
      <c r="F260" s="23" t="s">
        <v>165</v>
      </c>
      <c r="G260" s="23" t="s">
        <v>78</v>
      </c>
      <c r="H260" s="25">
        <v>229143</v>
      </c>
      <c r="I260" s="29"/>
      <c r="J260" s="29"/>
      <c r="K260" s="68"/>
    </row>
    <row r="261" spans="1:11" s="107" customFormat="1" ht="43.5" customHeight="1" hidden="1">
      <c r="A261" s="110"/>
      <c r="B261" s="85" t="s">
        <v>343</v>
      </c>
      <c r="C261" s="81" t="s">
        <v>352</v>
      </c>
      <c r="D261" s="81" t="s">
        <v>263</v>
      </c>
      <c r="E261" s="81" t="s">
        <v>215</v>
      </c>
      <c r="F261" s="81" t="s">
        <v>63</v>
      </c>
      <c r="G261" s="81" t="s">
        <v>194</v>
      </c>
      <c r="H261" s="82">
        <f>H262</f>
        <v>0</v>
      </c>
      <c r="I261" s="29"/>
      <c r="J261" s="29"/>
      <c r="K261" s="68"/>
    </row>
    <row r="262" spans="1:11" s="107" customFormat="1" ht="45" customHeight="1" hidden="1">
      <c r="A262" s="110"/>
      <c r="B262" s="83" t="s">
        <v>304</v>
      </c>
      <c r="C262" s="80" t="s">
        <v>352</v>
      </c>
      <c r="D262" s="80" t="s">
        <v>263</v>
      </c>
      <c r="E262" s="80" t="s">
        <v>215</v>
      </c>
      <c r="F262" s="80" t="s">
        <v>58</v>
      </c>
      <c r="G262" s="80" t="s">
        <v>305</v>
      </c>
      <c r="H262" s="84">
        <v>0</v>
      </c>
      <c r="I262" s="29"/>
      <c r="J262" s="29"/>
      <c r="K262" s="68"/>
    </row>
    <row r="263" spans="1:11" s="107" customFormat="1" ht="45" customHeight="1">
      <c r="A263" s="110"/>
      <c r="B263" s="147" t="s">
        <v>503</v>
      </c>
      <c r="C263" s="148" t="s">
        <v>352</v>
      </c>
      <c r="D263" s="148" t="s">
        <v>263</v>
      </c>
      <c r="E263" s="148" t="s">
        <v>215</v>
      </c>
      <c r="F263" s="148" t="s">
        <v>63</v>
      </c>
      <c r="G263" s="148" t="s">
        <v>194</v>
      </c>
      <c r="H263" s="149">
        <f>H264</f>
        <v>288960</v>
      </c>
      <c r="I263" s="29"/>
      <c r="J263" s="29"/>
      <c r="K263" s="68"/>
    </row>
    <row r="264" spans="1:11" s="107" customFormat="1" ht="70.5" customHeight="1">
      <c r="A264" s="110"/>
      <c r="B264" s="152" t="s">
        <v>549</v>
      </c>
      <c r="C264" s="145" t="s">
        <v>352</v>
      </c>
      <c r="D264" s="145" t="s">
        <v>263</v>
      </c>
      <c r="E264" s="145" t="s">
        <v>215</v>
      </c>
      <c r="F264" s="145" t="s">
        <v>58</v>
      </c>
      <c r="G264" s="145" t="s">
        <v>78</v>
      </c>
      <c r="H264" s="146">
        <v>288960</v>
      </c>
      <c r="I264" s="29"/>
      <c r="J264" s="29"/>
      <c r="K264" s="68"/>
    </row>
    <row r="265" spans="1:11" s="107" customFormat="1" ht="45" customHeight="1">
      <c r="A265" s="110"/>
      <c r="B265" s="26" t="s">
        <v>283</v>
      </c>
      <c r="C265" s="27" t="s">
        <v>352</v>
      </c>
      <c r="D265" s="27" t="s">
        <v>223</v>
      </c>
      <c r="E265" s="27" t="s">
        <v>261</v>
      </c>
      <c r="F265" s="27" t="s">
        <v>63</v>
      </c>
      <c r="G265" s="27" t="s">
        <v>194</v>
      </c>
      <c r="H265" s="30">
        <f>H266+H267+H268</f>
        <v>685500</v>
      </c>
      <c r="I265" s="29"/>
      <c r="J265" s="29"/>
      <c r="K265" s="68"/>
    </row>
    <row r="266" spans="1:11" s="107" customFormat="1" ht="71.25" customHeight="1">
      <c r="A266" s="110"/>
      <c r="B266" s="88" t="s">
        <v>169</v>
      </c>
      <c r="C266" s="23" t="s">
        <v>352</v>
      </c>
      <c r="D266" s="23" t="s">
        <v>223</v>
      </c>
      <c r="E266" s="23" t="s">
        <v>261</v>
      </c>
      <c r="F266" s="23" t="s">
        <v>59</v>
      </c>
      <c r="G266" s="23" t="s">
        <v>101</v>
      </c>
      <c r="H266" s="25">
        <v>685500</v>
      </c>
      <c r="I266" s="29"/>
      <c r="J266" s="29"/>
      <c r="K266" s="68"/>
    </row>
    <row r="267" spans="1:11" s="107" customFormat="1" ht="30" customHeight="1" hidden="1">
      <c r="A267" s="110"/>
      <c r="B267" s="46" t="s">
        <v>392</v>
      </c>
      <c r="C267" s="23" t="s">
        <v>352</v>
      </c>
      <c r="D267" s="23" t="s">
        <v>223</v>
      </c>
      <c r="E267" s="23" t="s">
        <v>261</v>
      </c>
      <c r="F267" s="23" t="s">
        <v>59</v>
      </c>
      <c r="G267" s="23" t="s">
        <v>331</v>
      </c>
      <c r="H267" s="25"/>
      <c r="I267" s="29"/>
      <c r="J267" s="29"/>
      <c r="K267" s="68"/>
    </row>
    <row r="268" spans="1:11" s="107" customFormat="1" ht="27.75" customHeight="1" hidden="1">
      <c r="A268" s="110"/>
      <c r="B268" s="46" t="s">
        <v>332</v>
      </c>
      <c r="C268" s="23" t="s">
        <v>352</v>
      </c>
      <c r="D268" s="23" t="s">
        <v>223</v>
      </c>
      <c r="E268" s="23" t="s">
        <v>261</v>
      </c>
      <c r="F268" s="23" t="s">
        <v>59</v>
      </c>
      <c r="G268" s="23" t="s">
        <v>331</v>
      </c>
      <c r="H268" s="25"/>
      <c r="I268" s="29"/>
      <c r="J268" s="29"/>
      <c r="K268" s="68"/>
    </row>
    <row r="269" spans="1:11" s="107" customFormat="1" ht="32.25" customHeight="1">
      <c r="A269" s="110"/>
      <c r="B269" s="26" t="s">
        <v>283</v>
      </c>
      <c r="C269" s="99" t="s">
        <v>352</v>
      </c>
      <c r="D269" s="99" t="s">
        <v>223</v>
      </c>
      <c r="E269" s="99" t="s">
        <v>207</v>
      </c>
      <c r="F269" s="99" t="s">
        <v>63</v>
      </c>
      <c r="G269" s="99" t="s">
        <v>194</v>
      </c>
      <c r="H269" s="100">
        <f>H270</f>
        <v>52500</v>
      </c>
      <c r="I269" s="29"/>
      <c r="J269" s="29"/>
      <c r="K269" s="68"/>
    </row>
    <row r="270" spans="1:11" s="107" customFormat="1" ht="111" customHeight="1">
      <c r="A270" s="110"/>
      <c r="B270" s="88" t="s">
        <v>171</v>
      </c>
      <c r="C270" s="102" t="s">
        <v>352</v>
      </c>
      <c r="D270" s="102" t="s">
        <v>223</v>
      </c>
      <c r="E270" s="102" t="s">
        <v>207</v>
      </c>
      <c r="F270" s="102" t="s">
        <v>170</v>
      </c>
      <c r="G270" s="102" t="s">
        <v>78</v>
      </c>
      <c r="H270" s="103">
        <v>52500</v>
      </c>
      <c r="I270" s="29"/>
      <c r="J270" s="29"/>
      <c r="K270" s="68"/>
    </row>
    <row r="271" spans="1:11" s="107" customFormat="1" ht="66" customHeight="1">
      <c r="A271" s="113">
        <v>8</v>
      </c>
      <c r="B271" s="56" t="s">
        <v>353</v>
      </c>
      <c r="C271" s="55" t="s">
        <v>354</v>
      </c>
      <c r="D271" s="55"/>
      <c r="E271" s="55"/>
      <c r="F271" s="56"/>
      <c r="G271" s="55"/>
      <c r="H271" s="73">
        <f>H273+H278+H280+H282+H290+H286+H292+H288</f>
        <v>24712195</v>
      </c>
      <c r="I271" s="29"/>
      <c r="J271" s="29"/>
      <c r="K271" s="68"/>
    </row>
    <row r="272" spans="1:11" s="107" customFormat="1" ht="21" customHeight="1">
      <c r="A272" s="121"/>
      <c r="B272" s="58" t="s">
        <v>277</v>
      </c>
      <c r="C272" s="27" t="s">
        <v>354</v>
      </c>
      <c r="D272" s="27" t="s">
        <v>263</v>
      </c>
      <c r="E272" s="27" t="s">
        <v>203</v>
      </c>
      <c r="F272" s="27"/>
      <c r="G272" s="27"/>
      <c r="H272" s="30">
        <f>H273+H278+H280+H282</f>
        <v>23850645</v>
      </c>
      <c r="I272" s="29"/>
      <c r="J272" s="29"/>
      <c r="K272" s="68"/>
    </row>
    <row r="273" spans="1:11" s="107" customFormat="1" ht="26.25" customHeight="1">
      <c r="A273" s="110"/>
      <c r="B273" s="58" t="s">
        <v>388</v>
      </c>
      <c r="C273" s="27" t="s">
        <v>354</v>
      </c>
      <c r="D273" s="27" t="s">
        <v>263</v>
      </c>
      <c r="E273" s="27" t="s">
        <v>203</v>
      </c>
      <c r="F273" s="27" t="s">
        <v>63</v>
      </c>
      <c r="G273" s="27" t="s">
        <v>194</v>
      </c>
      <c r="H273" s="30">
        <f>H274+H275+H276+H277</f>
        <v>801590</v>
      </c>
      <c r="I273" s="30"/>
      <c r="J273" s="30"/>
      <c r="K273" s="69"/>
    </row>
    <row r="274" spans="1:11" s="107" customFormat="1" ht="105" customHeight="1">
      <c r="A274" s="110"/>
      <c r="B274" s="88" t="s">
        <v>162</v>
      </c>
      <c r="C274" s="23" t="s">
        <v>354</v>
      </c>
      <c r="D274" s="23" t="s">
        <v>263</v>
      </c>
      <c r="E274" s="23" t="s">
        <v>203</v>
      </c>
      <c r="F274" s="23" t="s">
        <v>60</v>
      </c>
      <c r="G274" s="23" t="s">
        <v>78</v>
      </c>
      <c r="H274" s="25">
        <v>783160</v>
      </c>
      <c r="I274" s="29">
        <v>29047</v>
      </c>
      <c r="J274" s="29">
        <f>I274-H274</f>
        <v>-754113</v>
      </c>
      <c r="K274" s="68">
        <f>I274/H274*100</f>
        <v>3.7089483630420346</v>
      </c>
    </row>
    <row r="275" spans="1:11" s="107" customFormat="1" ht="0.75" customHeight="1">
      <c r="A275" s="110"/>
      <c r="B275" s="22" t="s">
        <v>304</v>
      </c>
      <c r="C275" s="23" t="s">
        <v>354</v>
      </c>
      <c r="D275" s="23" t="s">
        <v>263</v>
      </c>
      <c r="E275" s="23" t="s">
        <v>203</v>
      </c>
      <c r="F275" s="23" t="s">
        <v>60</v>
      </c>
      <c r="G275" s="23" t="s">
        <v>78</v>
      </c>
      <c r="H275" s="25">
        <v>0</v>
      </c>
      <c r="I275" s="29">
        <v>1890053</v>
      </c>
      <c r="J275" s="29">
        <f>I275-H275</f>
        <v>1890053</v>
      </c>
      <c r="K275" s="68" t="e">
        <f>I275/H275*100</f>
        <v>#DIV/0!</v>
      </c>
    </row>
    <row r="276" spans="1:11" s="107" customFormat="1" ht="94.5" customHeight="1">
      <c r="A276" s="110"/>
      <c r="B276" s="88" t="s">
        <v>163</v>
      </c>
      <c r="C276" s="23" t="s">
        <v>354</v>
      </c>
      <c r="D276" s="23" t="s">
        <v>263</v>
      </c>
      <c r="E276" s="23" t="s">
        <v>203</v>
      </c>
      <c r="F276" s="23" t="s">
        <v>60</v>
      </c>
      <c r="G276" s="23" t="s">
        <v>79</v>
      </c>
      <c r="H276" s="25">
        <v>18430</v>
      </c>
      <c r="I276" s="29"/>
      <c r="J276" s="29"/>
      <c r="K276" s="68"/>
    </row>
    <row r="277" spans="1:11" s="107" customFormat="1" ht="46.5" customHeight="1" hidden="1">
      <c r="A277" s="110"/>
      <c r="B277" s="22" t="s">
        <v>381</v>
      </c>
      <c r="C277" s="23" t="s">
        <v>354</v>
      </c>
      <c r="D277" s="23" t="s">
        <v>263</v>
      </c>
      <c r="E277" s="23" t="s">
        <v>203</v>
      </c>
      <c r="F277" s="23" t="s">
        <v>60</v>
      </c>
      <c r="G277" s="23" t="s">
        <v>312</v>
      </c>
      <c r="H277" s="25">
        <v>0</v>
      </c>
      <c r="I277" s="29"/>
      <c r="J277" s="29"/>
      <c r="K277" s="68"/>
    </row>
    <row r="278" spans="1:11" s="107" customFormat="1" ht="30.75" customHeight="1" hidden="1">
      <c r="A278" s="110"/>
      <c r="B278" s="98" t="s">
        <v>391</v>
      </c>
      <c r="C278" s="99" t="s">
        <v>354</v>
      </c>
      <c r="D278" s="99" t="s">
        <v>263</v>
      </c>
      <c r="E278" s="99" t="s">
        <v>203</v>
      </c>
      <c r="F278" s="99" t="s">
        <v>63</v>
      </c>
      <c r="G278" s="99" t="s">
        <v>194</v>
      </c>
      <c r="H278" s="100">
        <f>H279</f>
        <v>0</v>
      </c>
      <c r="I278" s="29"/>
      <c r="J278" s="29"/>
      <c r="K278" s="68"/>
    </row>
    <row r="279" spans="1:11" s="107" customFormat="1" ht="135.75" customHeight="1" hidden="1">
      <c r="A279" s="110"/>
      <c r="B279" s="88" t="s">
        <v>164</v>
      </c>
      <c r="C279" s="102" t="s">
        <v>354</v>
      </c>
      <c r="D279" s="102" t="s">
        <v>263</v>
      </c>
      <c r="E279" s="102" t="s">
        <v>203</v>
      </c>
      <c r="F279" s="102" t="s">
        <v>165</v>
      </c>
      <c r="G279" s="102" t="s">
        <v>77</v>
      </c>
      <c r="H279" s="143">
        <v>0</v>
      </c>
      <c r="I279" s="29"/>
      <c r="J279" s="29"/>
      <c r="K279" s="68"/>
    </row>
    <row r="280" spans="1:11" s="47" customFormat="1" ht="30.75" customHeight="1">
      <c r="A280" s="43"/>
      <c r="B280" s="104" t="s">
        <v>330</v>
      </c>
      <c r="C280" s="99" t="s">
        <v>354</v>
      </c>
      <c r="D280" s="99" t="s">
        <v>263</v>
      </c>
      <c r="E280" s="99" t="s">
        <v>203</v>
      </c>
      <c r="F280" s="99" t="s">
        <v>63</v>
      </c>
      <c r="G280" s="99" t="s">
        <v>194</v>
      </c>
      <c r="H280" s="100">
        <f>H281</f>
        <v>3233640</v>
      </c>
      <c r="I280" s="32"/>
      <c r="J280" s="32"/>
      <c r="K280" s="69"/>
    </row>
    <row r="281" spans="1:11" s="107" customFormat="1" ht="198" customHeight="1">
      <c r="A281" s="110"/>
      <c r="B281" s="92" t="s">
        <v>167</v>
      </c>
      <c r="C281" s="102" t="s">
        <v>354</v>
      </c>
      <c r="D281" s="102" t="s">
        <v>263</v>
      </c>
      <c r="E281" s="102" t="s">
        <v>203</v>
      </c>
      <c r="F281" s="102" t="s">
        <v>168</v>
      </c>
      <c r="G281" s="102" t="s">
        <v>77</v>
      </c>
      <c r="H281" s="146">
        <v>3233640</v>
      </c>
      <c r="I281" s="29"/>
      <c r="J281" s="29"/>
      <c r="K281" s="68"/>
    </row>
    <row r="282" spans="1:11" s="47" customFormat="1" ht="30.75" customHeight="1">
      <c r="A282" s="43"/>
      <c r="B282" s="62" t="s">
        <v>249</v>
      </c>
      <c r="C282" s="27" t="s">
        <v>354</v>
      </c>
      <c r="D282" s="27" t="s">
        <v>263</v>
      </c>
      <c r="E282" s="27" t="s">
        <v>203</v>
      </c>
      <c r="F282" s="27" t="s">
        <v>63</v>
      </c>
      <c r="G282" s="27" t="s">
        <v>194</v>
      </c>
      <c r="H282" s="30">
        <f>H283+H284+H285</f>
        <v>19815415</v>
      </c>
      <c r="I282" s="32"/>
      <c r="J282" s="32"/>
      <c r="K282" s="69"/>
    </row>
    <row r="283" spans="1:11" s="107" customFormat="1" ht="142.5" customHeight="1">
      <c r="A283" s="110"/>
      <c r="B283" s="88" t="s">
        <v>164</v>
      </c>
      <c r="C283" s="23" t="s">
        <v>354</v>
      </c>
      <c r="D283" s="23" t="s">
        <v>263</v>
      </c>
      <c r="E283" s="23" t="s">
        <v>203</v>
      </c>
      <c r="F283" s="23" t="s">
        <v>165</v>
      </c>
      <c r="G283" s="23" t="s">
        <v>77</v>
      </c>
      <c r="H283" s="25">
        <v>19427500</v>
      </c>
      <c r="I283" s="29"/>
      <c r="J283" s="29"/>
      <c r="K283" s="68"/>
    </row>
    <row r="284" spans="1:11" s="107" customFormat="1" ht="36" customHeight="1" hidden="1">
      <c r="A284" s="110"/>
      <c r="B284" s="22" t="s">
        <v>308</v>
      </c>
      <c r="C284" s="23" t="s">
        <v>354</v>
      </c>
      <c r="D284" s="23" t="s">
        <v>263</v>
      </c>
      <c r="E284" s="23" t="s">
        <v>203</v>
      </c>
      <c r="F284" s="23" t="s">
        <v>57</v>
      </c>
      <c r="G284" s="23" t="s">
        <v>327</v>
      </c>
      <c r="H284" s="25">
        <v>0</v>
      </c>
      <c r="I284" s="29"/>
      <c r="J284" s="29"/>
      <c r="K284" s="68"/>
    </row>
    <row r="285" spans="1:11" s="107" customFormat="1" ht="101.25" customHeight="1">
      <c r="A285" s="110"/>
      <c r="B285" s="88" t="s">
        <v>166</v>
      </c>
      <c r="C285" s="23" t="s">
        <v>354</v>
      </c>
      <c r="D285" s="23" t="s">
        <v>263</v>
      </c>
      <c r="E285" s="23" t="s">
        <v>203</v>
      </c>
      <c r="F285" s="23" t="s">
        <v>165</v>
      </c>
      <c r="G285" s="23" t="s">
        <v>78</v>
      </c>
      <c r="H285" s="25">
        <v>387915</v>
      </c>
      <c r="I285" s="29"/>
      <c r="J285" s="29"/>
      <c r="K285" s="68"/>
    </row>
    <row r="286" spans="1:11" s="66" customFormat="1" ht="48" customHeight="1" hidden="1">
      <c r="A286" s="64"/>
      <c r="B286" s="86" t="s">
        <v>343</v>
      </c>
      <c r="C286" s="81" t="s">
        <v>354</v>
      </c>
      <c r="D286" s="81" t="s">
        <v>263</v>
      </c>
      <c r="E286" s="81" t="s">
        <v>215</v>
      </c>
      <c r="F286" s="81" t="s">
        <v>63</v>
      </c>
      <c r="G286" s="81" t="s">
        <v>194</v>
      </c>
      <c r="H286" s="82">
        <f>H287</f>
        <v>0</v>
      </c>
      <c r="I286" s="65"/>
      <c r="J286" s="65"/>
      <c r="K286" s="70"/>
    </row>
    <row r="287" spans="1:11" s="107" customFormat="1" ht="48" customHeight="1" hidden="1">
      <c r="A287" s="110"/>
      <c r="B287" s="83" t="s">
        <v>304</v>
      </c>
      <c r="C287" s="80" t="s">
        <v>354</v>
      </c>
      <c r="D287" s="80" t="s">
        <v>263</v>
      </c>
      <c r="E287" s="80" t="s">
        <v>215</v>
      </c>
      <c r="F287" s="80" t="s">
        <v>58</v>
      </c>
      <c r="G287" s="80" t="s">
        <v>305</v>
      </c>
      <c r="H287" s="84">
        <v>0</v>
      </c>
      <c r="I287" s="29"/>
      <c r="J287" s="29"/>
      <c r="K287" s="68"/>
    </row>
    <row r="288" spans="1:11" s="47" customFormat="1" ht="64.5" customHeight="1">
      <c r="A288" s="43"/>
      <c r="B288" s="147" t="s">
        <v>503</v>
      </c>
      <c r="C288" s="148" t="s">
        <v>354</v>
      </c>
      <c r="D288" s="148" t="s">
        <v>263</v>
      </c>
      <c r="E288" s="148" t="s">
        <v>215</v>
      </c>
      <c r="F288" s="148" t="s">
        <v>63</v>
      </c>
      <c r="G288" s="148" t="s">
        <v>194</v>
      </c>
      <c r="H288" s="149">
        <f>H289</f>
        <v>526350</v>
      </c>
      <c r="I288" s="32"/>
      <c r="J288" s="32"/>
      <c r="K288" s="69"/>
    </row>
    <row r="289" spans="1:11" s="107" customFormat="1" ht="73.5" customHeight="1">
      <c r="A289" s="110"/>
      <c r="B289" s="152" t="s">
        <v>549</v>
      </c>
      <c r="C289" s="145" t="s">
        <v>354</v>
      </c>
      <c r="D289" s="145" t="s">
        <v>263</v>
      </c>
      <c r="E289" s="145" t="s">
        <v>215</v>
      </c>
      <c r="F289" s="145" t="s">
        <v>58</v>
      </c>
      <c r="G289" s="145" t="s">
        <v>78</v>
      </c>
      <c r="H289" s="146">
        <v>526350</v>
      </c>
      <c r="I289" s="29"/>
      <c r="J289" s="29"/>
      <c r="K289" s="68"/>
    </row>
    <row r="290" spans="1:11" s="107" customFormat="1" ht="32.25" customHeight="1">
      <c r="A290" s="110"/>
      <c r="B290" s="26" t="s">
        <v>283</v>
      </c>
      <c r="C290" s="27" t="s">
        <v>354</v>
      </c>
      <c r="D290" s="27" t="s">
        <v>223</v>
      </c>
      <c r="E290" s="27" t="s">
        <v>261</v>
      </c>
      <c r="F290" s="27" t="s">
        <v>6</v>
      </c>
      <c r="G290" s="27" t="s">
        <v>194</v>
      </c>
      <c r="H290" s="30">
        <f>H291</f>
        <v>240700</v>
      </c>
      <c r="I290" s="29"/>
      <c r="J290" s="29"/>
      <c r="K290" s="68"/>
    </row>
    <row r="291" spans="1:11" s="107" customFormat="1" ht="91.5" customHeight="1">
      <c r="A291" s="110"/>
      <c r="B291" s="88" t="s">
        <v>169</v>
      </c>
      <c r="C291" s="23" t="s">
        <v>354</v>
      </c>
      <c r="D291" s="23" t="s">
        <v>223</v>
      </c>
      <c r="E291" s="23" t="s">
        <v>261</v>
      </c>
      <c r="F291" s="23" t="s">
        <v>59</v>
      </c>
      <c r="G291" s="23" t="s">
        <v>101</v>
      </c>
      <c r="H291" s="25">
        <v>240700</v>
      </c>
      <c r="I291" s="29"/>
      <c r="J291" s="29"/>
      <c r="K291" s="68"/>
    </row>
    <row r="292" spans="1:11" s="107" customFormat="1" ht="29.25" customHeight="1">
      <c r="A292" s="110"/>
      <c r="B292" s="26" t="s">
        <v>283</v>
      </c>
      <c r="C292" s="99" t="s">
        <v>354</v>
      </c>
      <c r="D292" s="99" t="s">
        <v>223</v>
      </c>
      <c r="E292" s="99" t="s">
        <v>207</v>
      </c>
      <c r="F292" s="99" t="s">
        <v>63</v>
      </c>
      <c r="G292" s="99" t="s">
        <v>194</v>
      </c>
      <c r="H292" s="100">
        <f>H293</f>
        <v>94500</v>
      </c>
      <c r="I292" s="29"/>
      <c r="J292" s="29"/>
      <c r="K292" s="68"/>
    </row>
    <row r="293" spans="1:11" s="107" customFormat="1" ht="108.75" customHeight="1">
      <c r="A293" s="110"/>
      <c r="B293" s="88" t="s">
        <v>171</v>
      </c>
      <c r="C293" s="102" t="s">
        <v>354</v>
      </c>
      <c r="D293" s="102" t="s">
        <v>223</v>
      </c>
      <c r="E293" s="102" t="s">
        <v>207</v>
      </c>
      <c r="F293" s="102" t="s">
        <v>170</v>
      </c>
      <c r="G293" s="102" t="s">
        <v>78</v>
      </c>
      <c r="H293" s="103">
        <v>94500</v>
      </c>
      <c r="I293" s="29"/>
      <c r="J293" s="29"/>
      <c r="K293" s="68"/>
    </row>
    <row r="294" spans="1:11" s="107" customFormat="1" ht="61.5" customHeight="1">
      <c r="A294" s="113">
        <v>9</v>
      </c>
      <c r="B294" s="56" t="s">
        <v>355</v>
      </c>
      <c r="C294" s="55" t="s">
        <v>356</v>
      </c>
      <c r="D294" s="55"/>
      <c r="E294" s="55"/>
      <c r="F294" s="56"/>
      <c r="G294" s="55"/>
      <c r="H294" s="73">
        <f>H296+H300+H302+H304+H311+H308+H313</f>
        <v>4118107</v>
      </c>
      <c r="I294" s="29"/>
      <c r="J294" s="29"/>
      <c r="K294" s="68"/>
    </row>
    <row r="295" spans="1:11" s="107" customFormat="1" ht="24.75" customHeight="1">
      <c r="A295" s="121"/>
      <c r="B295" s="58" t="s">
        <v>277</v>
      </c>
      <c r="C295" s="27" t="s">
        <v>356</v>
      </c>
      <c r="D295" s="27" t="s">
        <v>263</v>
      </c>
      <c r="E295" s="27" t="s">
        <v>203</v>
      </c>
      <c r="F295" s="27"/>
      <c r="G295" s="27"/>
      <c r="H295" s="30">
        <f>H296+H300+H302+H304+H308</f>
        <v>4097807</v>
      </c>
      <c r="I295" s="29"/>
      <c r="J295" s="29"/>
      <c r="K295" s="68"/>
    </row>
    <row r="296" spans="1:11" s="107" customFormat="1" ht="26.25" customHeight="1">
      <c r="A296" s="110"/>
      <c r="B296" s="58" t="s">
        <v>388</v>
      </c>
      <c r="C296" s="27" t="s">
        <v>356</v>
      </c>
      <c r="D296" s="27" t="s">
        <v>263</v>
      </c>
      <c r="E296" s="27" t="s">
        <v>203</v>
      </c>
      <c r="F296" s="27" t="s">
        <v>63</v>
      </c>
      <c r="G296" s="27" t="s">
        <v>194</v>
      </c>
      <c r="H296" s="30">
        <f>H297+H298+H299</f>
        <v>98761</v>
      </c>
      <c r="I296" s="30"/>
      <c r="J296" s="30"/>
      <c r="K296" s="69"/>
    </row>
    <row r="297" spans="1:16" s="107" customFormat="1" ht="104.25" customHeight="1">
      <c r="A297" s="110"/>
      <c r="B297" s="88" t="s">
        <v>162</v>
      </c>
      <c r="C297" s="23" t="s">
        <v>356</v>
      </c>
      <c r="D297" s="23" t="s">
        <v>263</v>
      </c>
      <c r="E297" s="23" t="s">
        <v>203</v>
      </c>
      <c r="F297" s="23" t="s">
        <v>60</v>
      </c>
      <c r="G297" s="23" t="s">
        <v>78</v>
      </c>
      <c r="H297" s="25">
        <v>97111</v>
      </c>
      <c r="I297" s="29">
        <v>29047</v>
      </c>
      <c r="J297" s="29">
        <f>I297-H297</f>
        <v>-68064</v>
      </c>
      <c r="K297" s="68">
        <f>I297/H297*100</f>
        <v>29.911132621433207</v>
      </c>
      <c r="P297" s="47"/>
    </row>
    <row r="298" spans="1:11" s="107" customFormat="1" ht="33" customHeight="1" hidden="1">
      <c r="A298" s="110"/>
      <c r="B298" s="22" t="s">
        <v>304</v>
      </c>
      <c r="C298" s="23" t="s">
        <v>356</v>
      </c>
      <c r="D298" s="23" t="s">
        <v>263</v>
      </c>
      <c r="E298" s="23" t="s">
        <v>203</v>
      </c>
      <c r="F298" s="23" t="s">
        <v>60</v>
      </c>
      <c r="G298" s="23" t="s">
        <v>305</v>
      </c>
      <c r="H298" s="25">
        <v>0</v>
      </c>
      <c r="I298" s="29">
        <v>1890053</v>
      </c>
      <c r="J298" s="29">
        <f>I298-H298</f>
        <v>1890053</v>
      </c>
      <c r="K298" s="68" t="e">
        <f>I298/H298*100</f>
        <v>#DIV/0!</v>
      </c>
    </row>
    <row r="299" spans="1:11" s="107" customFormat="1" ht="90.75" customHeight="1">
      <c r="A299" s="110"/>
      <c r="B299" s="88" t="s">
        <v>163</v>
      </c>
      <c r="C299" s="23" t="s">
        <v>356</v>
      </c>
      <c r="D299" s="23" t="s">
        <v>263</v>
      </c>
      <c r="E299" s="23" t="s">
        <v>203</v>
      </c>
      <c r="F299" s="23" t="s">
        <v>60</v>
      </c>
      <c r="G299" s="23" t="s">
        <v>79</v>
      </c>
      <c r="H299" s="25">
        <v>1650</v>
      </c>
      <c r="I299" s="29"/>
      <c r="J299" s="29"/>
      <c r="K299" s="68"/>
    </row>
    <row r="300" spans="1:11" s="107" customFormat="1" ht="20.25" customHeight="1" hidden="1">
      <c r="A300" s="110"/>
      <c r="B300" s="98" t="s">
        <v>391</v>
      </c>
      <c r="C300" s="99" t="s">
        <v>356</v>
      </c>
      <c r="D300" s="99" t="s">
        <v>263</v>
      </c>
      <c r="E300" s="99" t="s">
        <v>203</v>
      </c>
      <c r="F300" s="99" t="s">
        <v>63</v>
      </c>
      <c r="G300" s="99" t="s">
        <v>194</v>
      </c>
      <c r="H300" s="100">
        <f>H301</f>
        <v>0</v>
      </c>
      <c r="I300" s="29"/>
      <c r="J300" s="29"/>
      <c r="K300" s="68"/>
    </row>
    <row r="301" spans="1:11" s="107" customFormat="1" ht="131.25" customHeight="1" hidden="1">
      <c r="A301" s="110"/>
      <c r="B301" s="88" t="s">
        <v>164</v>
      </c>
      <c r="C301" s="102" t="s">
        <v>356</v>
      </c>
      <c r="D301" s="102" t="s">
        <v>263</v>
      </c>
      <c r="E301" s="102" t="s">
        <v>203</v>
      </c>
      <c r="F301" s="102" t="s">
        <v>165</v>
      </c>
      <c r="G301" s="102" t="s">
        <v>77</v>
      </c>
      <c r="H301" s="143">
        <v>0</v>
      </c>
      <c r="I301" s="29"/>
      <c r="J301" s="29"/>
      <c r="K301" s="68"/>
    </row>
    <row r="302" spans="1:11" s="47" customFormat="1" ht="30.75" customHeight="1">
      <c r="A302" s="43"/>
      <c r="B302" s="104" t="s">
        <v>330</v>
      </c>
      <c r="C302" s="99" t="s">
        <v>356</v>
      </c>
      <c r="D302" s="99" t="s">
        <v>263</v>
      </c>
      <c r="E302" s="99" t="s">
        <v>203</v>
      </c>
      <c r="F302" s="99" t="s">
        <v>63</v>
      </c>
      <c r="G302" s="99" t="s">
        <v>194</v>
      </c>
      <c r="H302" s="100">
        <f>H303</f>
        <v>572800</v>
      </c>
      <c r="I302" s="32"/>
      <c r="J302" s="32"/>
      <c r="K302" s="69"/>
    </row>
    <row r="303" spans="1:11" s="107" customFormat="1" ht="194.25" customHeight="1">
      <c r="A303" s="110"/>
      <c r="B303" s="92" t="s">
        <v>167</v>
      </c>
      <c r="C303" s="102" t="s">
        <v>356</v>
      </c>
      <c r="D303" s="102" t="s">
        <v>263</v>
      </c>
      <c r="E303" s="102" t="s">
        <v>203</v>
      </c>
      <c r="F303" s="102" t="s">
        <v>168</v>
      </c>
      <c r="G303" s="102" t="s">
        <v>77</v>
      </c>
      <c r="H303" s="146">
        <f>383000+189800</f>
        <v>572800</v>
      </c>
      <c r="I303" s="29"/>
      <c r="J303" s="29"/>
      <c r="K303" s="68"/>
    </row>
    <row r="304" spans="1:11" s="47" customFormat="1" ht="30.75" customHeight="1">
      <c r="A304" s="43"/>
      <c r="B304" s="62" t="s">
        <v>249</v>
      </c>
      <c r="C304" s="27" t="s">
        <v>356</v>
      </c>
      <c r="D304" s="27" t="s">
        <v>263</v>
      </c>
      <c r="E304" s="27" t="s">
        <v>203</v>
      </c>
      <c r="F304" s="27" t="s">
        <v>63</v>
      </c>
      <c r="G304" s="27" t="s">
        <v>194</v>
      </c>
      <c r="H304" s="30">
        <f>H305+H306+H307</f>
        <v>3426246</v>
      </c>
      <c r="I304" s="32"/>
      <c r="J304" s="32"/>
      <c r="K304" s="69"/>
    </row>
    <row r="305" spans="1:11" s="107" customFormat="1" ht="136.5" customHeight="1">
      <c r="A305" s="110"/>
      <c r="B305" s="88" t="s">
        <v>164</v>
      </c>
      <c r="C305" s="23" t="s">
        <v>356</v>
      </c>
      <c r="D305" s="23" t="s">
        <v>263</v>
      </c>
      <c r="E305" s="23" t="s">
        <v>203</v>
      </c>
      <c r="F305" s="23" t="s">
        <v>165</v>
      </c>
      <c r="G305" s="23" t="s">
        <v>77</v>
      </c>
      <c r="H305" s="25">
        <v>3353500</v>
      </c>
      <c r="I305" s="29"/>
      <c r="J305" s="29"/>
      <c r="K305" s="68"/>
    </row>
    <row r="306" spans="1:11" s="107" customFormat="1" ht="36" customHeight="1" hidden="1">
      <c r="A306" s="110"/>
      <c r="B306" s="22" t="s">
        <v>308</v>
      </c>
      <c r="C306" s="23" t="s">
        <v>356</v>
      </c>
      <c r="D306" s="23" t="s">
        <v>263</v>
      </c>
      <c r="E306" s="23" t="s">
        <v>203</v>
      </c>
      <c r="F306" s="23" t="s">
        <v>57</v>
      </c>
      <c r="G306" s="23" t="s">
        <v>327</v>
      </c>
      <c r="H306" s="25">
        <v>0</v>
      </c>
      <c r="I306" s="29"/>
      <c r="J306" s="29"/>
      <c r="K306" s="68"/>
    </row>
    <row r="307" spans="1:11" s="107" customFormat="1" ht="92.25" customHeight="1">
      <c r="A307" s="110"/>
      <c r="B307" s="88" t="s">
        <v>166</v>
      </c>
      <c r="C307" s="23" t="s">
        <v>356</v>
      </c>
      <c r="D307" s="23" t="s">
        <v>263</v>
      </c>
      <c r="E307" s="23" t="s">
        <v>203</v>
      </c>
      <c r="F307" s="23" t="s">
        <v>165</v>
      </c>
      <c r="G307" s="23" t="s">
        <v>78</v>
      </c>
      <c r="H307" s="25">
        <v>72746</v>
      </c>
      <c r="I307" s="29"/>
      <c r="J307" s="29"/>
      <c r="K307" s="68"/>
    </row>
    <row r="308" spans="1:11" s="107" customFormat="1" ht="1.5" customHeight="1" hidden="1">
      <c r="A308" s="110"/>
      <c r="B308" s="74" t="s">
        <v>409</v>
      </c>
      <c r="C308" s="27" t="s">
        <v>356</v>
      </c>
      <c r="D308" s="27" t="s">
        <v>263</v>
      </c>
      <c r="E308" s="27" t="s">
        <v>203</v>
      </c>
      <c r="F308" s="26" t="s">
        <v>410</v>
      </c>
      <c r="G308" s="27" t="s">
        <v>194</v>
      </c>
      <c r="H308" s="30">
        <f>H309+H310</f>
        <v>0</v>
      </c>
      <c r="I308" s="29"/>
      <c r="J308" s="29"/>
      <c r="K308" s="68"/>
    </row>
    <row r="309" spans="1:11" s="107" customFormat="1" ht="44.25" customHeight="1" hidden="1">
      <c r="A309" s="110"/>
      <c r="B309" s="22" t="s">
        <v>302</v>
      </c>
      <c r="C309" s="23" t="s">
        <v>356</v>
      </c>
      <c r="D309" s="23" t="s">
        <v>263</v>
      </c>
      <c r="E309" s="23" t="s">
        <v>203</v>
      </c>
      <c r="F309" s="24" t="s">
        <v>410</v>
      </c>
      <c r="G309" s="23" t="s">
        <v>303</v>
      </c>
      <c r="H309" s="25">
        <v>0</v>
      </c>
      <c r="I309" s="29"/>
      <c r="J309" s="29"/>
      <c r="K309" s="68"/>
    </row>
    <row r="310" spans="1:11" s="107" customFormat="1" ht="44.25" customHeight="1" hidden="1">
      <c r="A310" s="110"/>
      <c r="B310" s="22" t="s">
        <v>304</v>
      </c>
      <c r="C310" s="23" t="s">
        <v>356</v>
      </c>
      <c r="D310" s="23" t="s">
        <v>263</v>
      </c>
      <c r="E310" s="23" t="s">
        <v>203</v>
      </c>
      <c r="F310" s="24" t="s">
        <v>410</v>
      </c>
      <c r="G310" s="23" t="s">
        <v>305</v>
      </c>
      <c r="H310" s="25">
        <v>0</v>
      </c>
      <c r="I310" s="29"/>
      <c r="J310" s="29"/>
      <c r="K310" s="68"/>
    </row>
    <row r="311" spans="1:11" s="66" customFormat="1" ht="0.75" customHeight="1">
      <c r="A311" s="64"/>
      <c r="B311" s="26" t="s">
        <v>283</v>
      </c>
      <c r="C311" s="99" t="s">
        <v>356</v>
      </c>
      <c r="D311" s="99" t="s">
        <v>263</v>
      </c>
      <c r="E311" s="99" t="s">
        <v>215</v>
      </c>
      <c r="F311" s="99" t="s">
        <v>63</v>
      </c>
      <c r="G311" s="99" t="s">
        <v>194</v>
      </c>
      <c r="H311" s="100">
        <f>H312</f>
        <v>0</v>
      </c>
      <c r="I311" s="65"/>
      <c r="J311" s="65"/>
      <c r="K311" s="70"/>
    </row>
    <row r="312" spans="1:11" s="107" customFormat="1" ht="106.5" customHeight="1" hidden="1">
      <c r="A312" s="110"/>
      <c r="B312" s="88" t="s">
        <v>171</v>
      </c>
      <c r="C312" s="102" t="s">
        <v>356</v>
      </c>
      <c r="D312" s="102" t="s">
        <v>263</v>
      </c>
      <c r="E312" s="102" t="s">
        <v>215</v>
      </c>
      <c r="F312" s="102" t="s">
        <v>11</v>
      </c>
      <c r="G312" s="102" t="s">
        <v>305</v>
      </c>
      <c r="H312" s="103">
        <v>0</v>
      </c>
      <c r="I312" s="29"/>
      <c r="J312" s="29"/>
      <c r="K312" s="68"/>
    </row>
    <row r="313" spans="1:11" s="159" customFormat="1" ht="48" customHeight="1">
      <c r="A313" s="156"/>
      <c r="B313" s="147" t="s">
        <v>503</v>
      </c>
      <c r="C313" s="148" t="s">
        <v>356</v>
      </c>
      <c r="D313" s="148" t="s">
        <v>263</v>
      </c>
      <c r="E313" s="148" t="s">
        <v>215</v>
      </c>
      <c r="F313" s="148" t="s">
        <v>63</v>
      </c>
      <c r="G313" s="148" t="s">
        <v>194</v>
      </c>
      <c r="H313" s="149">
        <f>H314</f>
        <v>20300</v>
      </c>
      <c r="I313" s="157"/>
      <c r="J313" s="157"/>
      <c r="K313" s="158"/>
    </row>
    <row r="314" spans="1:11" s="163" customFormat="1" ht="60.75" customHeight="1">
      <c r="A314" s="160"/>
      <c r="B314" s="152" t="s">
        <v>549</v>
      </c>
      <c r="C314" s="145" t="s">
        <v>356</v>
      </c>
      <c r="D314" s="145" t="s">
        <v>263</v>
      </c>
      <c r="E314" s="145" t="s">
        <v>215</v>
      </c>
      <c r="F314" s="145" t="s">
        <v>58</v>
      </c>
      <c r="G314" s="145" t="s">
        <v>78</v>
      </c>
      <c r="H314" s="146">
        <v>20300</v>
      </c>
      <c r="I314" s="161"/>
      <c r="J314" s="161"/>
      <c r="K314" s="162"/>
    </row>
    <row r="315" spans="1:11" s="107" customFormat="1" ht="57">
      <c r="A315" s="113">
        <v>10</v>
      </c>
      <c r="B315" s="56" t="s">
        <v>349</v>
      </c>
      <c r="C315" s="55" t="s">
        <v>350</v>
      </c>
      <c r="D315" s="55"/>
      <c r="E315" s="55"/>
      <c r="F315" s="55"/>
      <c r="G315" s="55"/>
      <c r="H315" s="73">
        <f>H316+H329</f>
        <v>13859750</v>
      </c>
      <c r="I315" s="30"/>
      <c r="J315" s="30"/>
      <c r="K315" s="69"/>
    </row>
    <row r="316" spans="1:11" s="107" customFormat="1" ht="15">
      <c r="A316" s="121"/>
      <c r="B316" s="58" t="s">
        <v>384</v>
      </c>
      <c r="C316" s="27" t="s">
        <v>350</v>
      </c>
      <c r="D316" s="27" t="s">
        <v>263</v>
      </c>
      <c r="E316" s="27" t="s">
        <v>196</v>
      </c>
      <c r="F316" s="27"/>
      <c r="G316" s="27"/>
      <c r="H316" s="30">
        <f>H317+H327</f>
        <v>2175060</v>
      </c>
      <c r="I316" s="30"/>
      <c r="J316" s="30"/>
      <c r="K316" s="69"/>
    </row>
    <row r="317" spans="1:11" s="107" customFormat="1" ht="15">
      <c r="A317" s="121"/>
      <c r="B317" s="58" t="s">
        <v>375</v>
      </c>
      <c r="C317" s="27" t="s">
        <v>350</v>
      </c>
      <c r="D317" s="27" t="s">
        <v>263</v>
      </c>
      <c r="E317" s="27" t="s">
        <v>196</v>
      </c>
      <c r="F317" s="27" t="s">
        <v>63</v>
      </c>
      <c r="G317" s="27" t="s">
        <v>194</v>
      </c>
      <c r="H317" s="30">
        <f>H318+H322+H325</f>
        <v>2073560</v>
      </c>
      <c r="I317" s="30"/>
      <c r="J317" s="30"/>
      <c r="K317" s="69"/>
    </row>
    <row r="318" spans="1:11" s="107" customFormat="1" ht="15">
      <c r="A318" s="110"/>
      <c r="B318" s="58" t="s">
        <v>387</v>
      </c>
      <c r="C318" s="27" t="s">
        <v>350</v>
      </c>
      <c r="D318" s="27" t="s">
        <v>263</v>
      </c>
      <c r="E318" s="27" t="s">
        <v>196</v>
      </c>
      <c r="F318" s="27" t="s">
        <v>63</v>
      </c>
      <c r="G318" s="27" t="s">
        <v>194</v>
      </c>
      <c r="H318" s="30">
        <f>H319+H320+H321</f>
        <v>1540980</v>
      </c>
      <c r="I318" s="30"/>
      <c r="J318" s="30"/>
      <c r="K318" s="69"/>
    </row>
    <row r="319" spans="1:11" s="107" customFormat="1" ht="142.5" customHeight="1">
      <c r="A319" s="110"/>
      <c r="B319" s="88" t="s">
        <v>174</v>
      </c>
      <c r="C319" s="23" t="s">
        <v>350</v>
      </c>
      <c r="D319" s="23" t="s">
        <v>263</v>
      </c>
      <c r="E319" s="23" t="s">
        <v>196</v>
      </c>
      <c r="F319" s="23" t="s">
        <v>172</v>
      </c>
      <c r="G319" s="23" t="s">
        <v>77</v>
      </c>
      <c r="H319" s="25">
        <v>1480580</v>
      </c>
      <c r="I319" s="29">
        <v>3141759.38</v>
      </c>
      <c r="J319" s="29">
        <f>I319-H319</f>
        <v>1661179.38</v>
      </c>
      <c r="K319" s="68">
        <f>I319/H319*100</f>
        <v>212.19788056032093</v>
      </c>
    </row>
    <row r="320" spans="1:11" s="107" customFormat="1" ht="34.5" customHeight="1" hidden="1">
      <c r="A320" s="110"/>
      <c r="B320" s="22" t="s">
        <v>308</v>
      </c>
      <c r="C320" s="23" t="s">
        <v>350</v>
      </c>
      <c r="D320" s="23" t="s">
        <v>263</v>
      </c>
      <c r="E320" s="23" t="s">
        <v>196</v>
      </c>
      <c r="F320" s="23" t="s">
        <v>62</v>
      </c>
      <c r="G320" s="23" t="s">
        <v>327</v>
      </c>
      <c r="H320" s="25">
        <v>0</v>
      </c>
      <c r="I320" s="29">
        <v>18000</v>
      </c>
      <c r="J320" s="29">
        <f>I320-H320</f>
        <v>18000</v>
      </c>
      <c r="K320" s="68" t="e">
        <f>I320/H320*100</f>
        <v>#DIV/0!</v>
      </c>
    </row>
    <row r="321" spans="1:11" s="107" customFormat="1" ht="113.25" customHeight="1">
      <c r="A321" s="110"/>
      <c r="B321" s="88" t="s">
        <v>173</v>
      </c>
      <c r="C321" s="23" t="s">
        <v>350</v>
      </c>
      <c r="D321" s="23" t="s">
        <v>263</v>
      </c>
      <c r="E321" s="23" t="s">
        <v>196</v>
      </c>
      <c r="F321" s="23" t="s">
        <v>172</v>
      </c>
      <c r="G321" s="23" t="s">
        <v>78</v>
      </c>
      <c r="H321" s="25">
        <v>60400</v>
      </c>
      <c r="I321" s="29"/>
      <c r="J321" s="29"/>
      <c r="K321" s="68"/>
    </row>
    <row r="322" spans="1:11" s="107" customFormat="1" ht="20.25" customHeight="1">
      <c r="A322" s="110"/>
      <c r="B322" s="58" t="s">
        <v>389</v>
      </c>
      <c r="C322" s="27" t="s">
        <v>350</v>
      </c>
      <c r="D322" s="27" t="s">
        <v>263</v>
      </c>
      <c r="E322" s="27" t="s">
        <v>196</v>
      </c>
      <c r="F322" s="27" t="s">
        <v>63</v>
      </c>
      <c r="G322" s="27" t="s">
        <v>194</v>
      </c>
      <c r="H322" s="30">
        <f>H323+H324</f>
        <v>400580</v>
      </c>
      <c r="I322" s="29"/>
      <c r="J322" s="29"/>
      <c r="K322" s="68"/>
    </row>
    <row r="323" spans="1:11" s="107" customFormat="1" ht="119.25" customHeight="1">
      <c r="A323" s="110"/>
      <c r="B323" s="88" t="s">
        <v>173</v>
      </c>
      <c r="C323" s="23" t="s">
        <v>350</v>
      </c>
      <c r="D323" s="23" t="s">
        <v>263</v>
      </c>
      <c r="E323" s="23" t="s">
        <v>196</v>
      </c>
      <c r="F323" s="23" t="s">
        <v>61</v>
      </c>
      <c r="G323" s="23" t="s">
        <v>78</v>
      </c>
      <c r="H323" s="25">
        <f>396820+3760</f>
        <v>400580</v>
      </c>
      <c r="I323" s="29">
        <v>0</v>
      </c>
      <c r="J323" s="29">
        <f>I323-H323</f>
        <v>-400580</v>
      </c>
      <c r="K323" s="68">
        <f>I323/H323*100</f>
        <v>0</v>
      </c>
    </row>
    <row r="324" spans="1:11" s="107" customFormat="1" ht="54.75" customHeight="1" hidden="1">
      <c r="A324" s="110"/>
      <c r="B324" s="22" t="s">
        <v>304</v>
      </c>
      <c r="C324" s="23" t="s">
        <v>350</v>
      </c>
      <c r="D324" s="23" t="s">
        <v>263</v>
      </c>
      <c r="E324" s="23" t="s">
        <v>196</v>
      </c>
      <c r="F324" s="23" t="s">
        <v>61</v>
      </c>
      <c r="G324" s="23" t="s">
        <v>305</v>
      </c>
      <c r="H324" s="25">
        <v>0</v>
      </c>
      <c r="I324" s="29"/>
      <c r="J324" s="29"/>
      <c r="K324" s="68"/>
    </row>
    <row r="325" spans="1:11" s="47" customFormat="1" ht="30.75" customHeight="1">
      <c r="A325" s="43"/>
      <c r="B325" s="98" t="s">
        <v>176</v>
      </c>
      <c r="C325" s="99" t="s">
        <v>350</v>
      </c>
      <c r="D325" s="99" t="s">
        <v>263</v>
      </c>
      <c r="E325" s="99" t="s">
        <v>196</v>
      </c>
      <c r="F325" s="99" t="s">
        <v>63</v>
      </c>
      <c r="G325" s="99" t="s">
        <v>194</v>
      </c>
      <c r="H325" s="100">
        <f>H326</f>
        <v>132000</v>
      </c>
      <c r="I325" s="32"/>
      <c r="J325" s="32"/>
      <c r="K325" s="69"/>
    </row>
    <row r="326" spans="1:11" s="107" customFormat="1" ht="204" customHeight="1">
      <c r="A326" s="110"/>
      <c r="B326" s="92" t="s">
        <v>167</v>
      </c>
      <c r="C326" s="102" t="s">
        <v>350</v>
      </c>
      <c r="D326" s="102" t="s">
        <v>263</v>
      </c>
      <c r="E326" s="102" t="s">
        <v>196</v>
      </c>
      <c r="F326" s="102" t="s">
        <v>175</v>
      </c>
      <c r="G326" s="102" t="s">
        <v>77</v>
      </c>
      <c r="H326" s="146">
        <v>132000</v>
      </c>
      <c r="I326" s="29"/>
      <c r="J326" s="29"/>
      <c r="K326" s="68"/>
    </row>
    <row r="327" spans="1:11" s="107" customFormat="1" ht="31.5" customHeight="1">
      <c r="A327" s="110"/>
      <c r="B327" s="26" t="s">
        <v>268</v>
      </c>
      <c r="C327" s="27" t="s">
        <v>350</v>
      </c>
      <c r="D327" s="27" t="s">
        <v>223</v>
      </c>
      <c r="E327" s="27" t="s">
        <v>261</v>
      </c>
      <c r="F327" s="27" t="s">
        <v>63</v>
      </c>
      <c r="G327" s="27" t="s">
        <v>194</v>
      </c>
      <c r="H327" s="30">
        <f>H328</f>
        <v>101500</v>
      </c>
      <c r="I327" s="32">
        <v>0</v>
      </c>
      <c r="J327" s="32">
        <f>I327-H327</f>
        <v>-101500</v>
      </c>
      <c r="K327" s="68">
        <f>I327/H327*100</f>
        <v>0</v>
      </c>
    </row>
    <row r="328" spans="1:11" s="107" customFormat="1" ht="154.5" customHeight="1">
      <c r="A328" s="110"/>
      <c r="B328" s="88" t="s">
        <v>177</v>
      </c>
      <c r="C328" s="23" t="s">
        <v>350</v>
      </c>
      <c r="D328" s="23" t="s">
        <v>223</v>
      </c>
      <c r="E328" s="23" t="s">
        <v>261</v>
      </c>
      <c r="F328" s="23" t="s">
        <v>69</v>
      </c>
      <c r="G328" s="23" t="s">
        <v>101</v>
      </c>
      <c r="H328" s="25">
        <v>101500</v>
      </c>
      <c r="I328" s="29">
        <v>0</v>
      </c>
      <c r="J328" s="29">
        <f>I328-H328</f>
        <v>-101500</v>
      </c>
      <c r="K328" s="68">
        <f>I328/H328*100</f>
        <v>0</v>
      </c>
    </row>
    <row r="329" spans="1:11" s="107" customFormat="1" ht="21" customHeight="1">
      <c r="A329" s="110"/>
      <c r="B329" s="58" t="s">
        <v>385</v>
      </c>
      <c r="C329" s="27" t="s">
        <v>350</v>
      </c>
      <c r="D329" s="27"/>
      <c r="E329" s="27"/>
      <c r="F329" s="26"/>
      <c r="G329" s="27"/>
      <c r="H329" s="30">
        <f>H330+H346+H350+H352+H348</f>
        <v>11684690</v>
      </c>
      <c r="I329" s="29"/>
      <c r="J329" s="29"/>
      <c r="K329" s="68"/>
    </row>
    <row r="330" spans="1:11" s="107" customFormat="1" ht="21" customHeight="1">
      <c r="A330" s="110"/>
      <c r="B330" s="58" t="s">
        <v>380</v>
      </c>
      <c r="C330" s="27" t="s">
        <v>350</v>
      </c>
      <c r="D330" s="27" t="s">
        <v>263</v>
      </c>
      <c r="E330" s="27" t="s">
        <v>203</v>
      </c>
      <c r="F330" s="26"/>
      <c r="G330" s="27"/>
      <c r="H330" s="30">
        <f>H331+H335+H337+H339+H343</f>
        <v>11227940</v>
      </c>
      <c r="I330" s="29"/>
      <c r="J330" s="29"/>
      <c r="K330" s="68"/>
    </row>
    <row r="331" spans="1:11" s="107" customFormat="1" ht="24" customHeight="1">
      <c r="A331" s="110"/>
      <c r="B331" s="58" t="s">
        <v>390</v>
      </c>
      <c r="C331" s="27" t="s">
        <v>350</v>
      </c>
      <c r="D331" s="27" t="s">
        <v>263</v>
      </c>
      <c r="E331" s="27" t="s">
        <v>203</v>
      </c>
      <c r="F331" s="27" t="s">
        <v>63</v>
      </c>
      <c r="G331" s="27" t="s">
        <v>194</v>
      </c>
      <c r="H331" s="30">
        <f>H332+H333+H334</f>
        <v>716671</v>
      </c>
      <c r="I331" s="29"/>
      <c r="J331" s="29"/>
      <c r="K331" s="68"/>
    </row>
    <row r="332" spans="1:11" s="107" customFormat="1" ht="93.75" customHeight="1">
      <c r="A332" s="110"/>
      <c r="B332" s="88" t="s">
        <v>162</v>
      </c>
      <c r="C332" s="23" t="s">
        <v>350</v>
      </c>
      <c r="D332" s="23" t="s">
        <v>263</v>
      </c>
      <c r="E332" s="23" t="s">
        <v>203</v>
      </c>
      <c r="F332" s="23" t="s">
        <v>60</v>
      </c>
      <c r="G332" s="23" t="s">
        <v>78</v>
      </c>
      <c r="H332" s="25">
        <v>714721</v>
      </c>
      <c r="I332" s="29"/>
      <c r="J332" s="29"/>
      <c r="K332" s="68"/>
    </row>
    <row r="333" spans="1:11" s="107" customFormat="1" ht="30.75" customHeight="1" hidden="1">
      <c r="A333" s="110"/>
      <c r="B333" s="22" t="s">
        <v>304</v>
      </c>
      <c r="C333" s="23" t="s">
        <v>350</v>
      </c>
      <c r="D333" s="23" t="s">
        <v>263</v>
      </c>
      <c r="E333" s="23" t="s">
        <v>203</v>
      </c>
      <c r="F333" s="23" t="s">
        <v>60</v>
      </c>
      <c r="G333" s="23" t="s">
        <v>305</v>
      </c>
      <c r="H333" s="25">
        <v>0</v>
      </c>
      <c r="I333" s="29"/>
      <c r="J333" s="29"/>
      <c r="K333" s="68"/>
    </row>
    <row r="334" spans="1:11" s="107" customFormat="1" ht="91.5" customHeight="1">
      <c r="A334" s="110"/>
      <c r="B334" s="88" t="s">
        <v>163</v>
      </c>
      <c r="C334" s="23" t="s">
        <v>350</v>
      </c>
      <c r="D334" s="23" t="s">
        <v>263</v>
      </c>
      <c r="E334" s="23" t="s">
        <v>203</v>
      </c>
      <c r="F334" s="23" t="s">
        <v>60</v>
      </c>
      <c r="G334" s="23" t="s">
        <v>79</v>
      </c>
      <c r="H334" s="25">
        <v>1950</v>
      </c>
      <c r="I334" s="29"/>
      <c r="J334" s="29"/>
      <c r="K334" s="68"/>
    </row>
    <row r="335" spans="1:11" s="107" customFormat="1" ht="21" customHeight="1" hidden="1">
      <c r="A335" s="110"/>
      <c r="B335" s="98" t="s">
        <v>391</v>
      </c>
      <c r="C335" s="99" t="s">
        <v>350</v>
      </c>
      <c r="D335" s="99" t="s">
        <v>263</v>
      </c>
      <c r="E335" s="99" t="s">
        <v>203</v>
      </c>
      <c r="F335" s="99" t="s">
        <v>63</v>
      </c>
      <c r="G335" s="99" t="s">
        <v>194</v>
      </c>
      <c r="H335" s="100">
        <f>H336</f>
        <v>0</v>
      </c>
      <c r="I335" s="29"/>
      <c r="J335" s="29"/>
      <c r="K335" s="68"/>
    </row>
    <row r="336" spans="1:11" s="107" customFormat="1" ht="146.25" customHeight="1" hidden="1">
      <c r="A336" s="110"/>
      <c r="B336" s="88" t="s">
        <v>164</v>
      </c>
      <c r="C336" s="102" t="s">
        <v>350</v>
      </c>
      <c r="D336" s="102" t="s">
        <v>263</v>
      </c>
      <c r="E336" s="102" t="s">
        <v>203</v>
      </c>
      <c r="F336" s="102" t="s">
        <v>165</v>
      </c>
      <c r="G336" s="102" t="s">
        <v>77</v>
      </c>
      <c r="H336" s="143">
        <v>0</v>
      </c>
      <c r="I336" s="29"/>
      <c r="J336" s="29"/>
      <c r="K336" s="68"/>
    </row>
    <row r="337" spans="1:11" s="107" customFormat="1" ht="33.75" customHeight="1">
      <c r="A337" s="110"/>
      <c r="B337" s="104" t="s">
        <v>330</v>
      </c>
      <c r="C337" s="99" t="s">
        <v>350</v>
      </c>
      <c r="D337" s="99" t="s">
        <v>263</v>
      </c>
      <c r="E337" s="99" t="s">
        <v>203</v>
      </c>
      <c r="F337" s="99" t="s">
        <v>63</v>
      </c>
      <c r="G337" s="99" t="s">
        <v>194</v>
      </c>
      <c r="H337" s="100">
        <f>H338</f>
        <v>1275180</v>
      </c>
      <c r="I337" s="29"/>
      <c r="J337" s="29"/>
      <c r="K337" s="68"/>
    </row>
    <row r="338" spans="1:11" s="107" customFormat="1" ht="196.5" customHeight="1">
      <c r="A338" s="110"/>
      <c r="B338" s="92" t="s">
        <v>167</v>
      </c>
      <c r="C338" s="102" t="s">
        <v>350</v>
      </c>
      <c r="D338" s="102" t="s">
        <v>263</v>
      </c>
      <c r="E338" s="102" t="s">
        <v>203</v>
      </c>
      <c r="F338" s="102" t="s">
        <v>168</v>
      </c>
      <c r="G338" s="102" t="s">
        <v>77</v>
      </c>
      <c r="H338" s="146">
        <v>1275180</v>
      </c>
      <c r="I338" s="29"/>
      <c r="J338" s="29"/>
      <c r="K338" s="68"/>
    </row>
    <row r="339" spans="1:11" s="107" customFormat="1" ht="36.75" customHeight="1">
      <c r="A339" s="110"/>
      <c r="B339" s="62" t="s">
        <v>249</v>
      </c>
      <c r="C339" s="27" t="s">
        <v>350</v>
      </c>
      <c r="D339" s="27" t="s">
        <v>263</v>
      </c>
      <c r="E339" s="27" t="s">
        <v>203</v>
      </c>
      <c r="F339" s="27" t="s">
        <v>63</v>
      </c>
      <c r="G339" s="27" t="s">
        <v>194</v>
      </c>
      <c r="H339" s="30">
        <f>H340+H341+H342</f>
        <v>9236089</v>
      </c>
      <c r="I339" s="29"/>
      <c r="J339" s="29"/>
      <c r="K339" s="68"/>
    </row>
    <row r="340" spans="1:11" s="107" customFormat="1" ht="135.75" customHeight="1">
      <c r="A340" s="110"/>
      <c r="B340" s="88" t="s">
        <v>164</v>
      </c>
      <c r="C340" s="23" t="s">
        <v>350</v>
      </c>
      <c r="D340" s="23" t="s">
        <v>263</v>
      </c>
      <c r="E340" s="23" t="s">
        <v>203</v>
      </c>
      <c r="F340" s="23" t="s">
        <v>165</v>
      </c>
      <c r="G340" s="23" t="s">
        <v>77</v>
      </c>
      <c r="H340" s="25">
        <v>9054700</v>
      </c>
      <c r="I340" s="29"/>
      <c r="J340" s="29"/>
      <c r="K340" s="68"/>
    </row>
    <row r="341" spans="1:11" s="107" customFormat="1" ht="31.5" customHeight="1" hidden="1">
      <c r="A341" s="110"/>
      <c r="B341" s="22" t="s">
        <v>308</v>
      </c>
      <c r="C341" s="23" t="s">
        <v>350</v>
      </c>
      <c r="D341" s="23" t="s">
        <v>263</v>
      </c>
      <c r="E341" s="23" t="s">
        <v>203</v>
      </c>
      <c r="F341" s="23" t="s">
        <v>57</v>
      </c>
      <c r="G341" s="23" t="s">
        <v>327</v>
      </c>
      <c r="H341" s="25">
        <v>0</v>
      </c>
      <c r="I341" s="29"/>
      <c r="J341" s="29"/>
      <c r="K341" s="68"/>
    </row>
    <row r="342" spans="1:11" s="107" customFormat="1" ht="90.75" customHeight="1">
      <c r="A342" s="110"/>
      <c r="B342" s="88" t="s">
        <v>166</v>
      </c>
      <c r="C342" s="23" t="s">
        <v>350</v>
      </c>
      <c r="D342" s="23" t="s">
        <v>263</v>
      </c>
      <c r="E342" s="23" t="s">
        <v>203</v>
      </c>
      <c r="F342" s="23" t="s">
        <v>165</v>
      </c>
      <c r="G342" s="23" t="s">
        <v>78</v>
      </c>
      <c r="H342" s="25">
        <v>181389</v>
      </c>
      <c r="I342" s="29"/>
      <c r="J342" s="29"/>
      <c r="K342" s="68"/>
    </row>
    <row r="343" spans="1:11" s="107" customFormat="1" ht="0.75" customHeight="1" hidden="1">
      <c r="A343" s="110"/>
      <c r="B343" s="74" t="s">
        <v>409</v>
      </c>
      <c r="C343" s="27" t="s">
        <v>350</v>
      </c>
      <c r="D343" s="27" t="s">
        <v>263</v>
      </c>
      <c r="E343" s="27" t="s">
        <v>203</v>
      </c>
      <c r="F343" s="26" t="s">
        <v>410</v>
      </c>
      <c r="G343" s="27" t="s">
        <v>194</v>
      </c>
      <c r="H343" s="30">
        <f>H344+H345</f>
        <v>0</v>
      </c>
      <c r="I343" s="29"/>
      <c r="J343" s="29"/>
      <c r="K343" s="68"/>
    </row>
    <row r="344" spans="1:11" s="107" customFormat="1" ht="42.75" customHeight="1" hidden="1">
      <c r="A344" s="110"/>
      <c r="B344" s="22" t="s">
        <v>302</v>
      </c>
      <c r="C344" s="23" t="s">
        <v>350</v>
      </c>
      <c r="D344" s="23" t="s">
        <v>263</v>
      </c>
      <c r="E344" s="23" t="s">
        <v>203</v>
      </c>
      <c r="F344" s="24" t="s">
        <v>410</v>
      </c>
      <c r="G344" s="23" t="s">
        <v>303</v>
      </c>
      <c r="H344" s="25">
        <v>0</v>
      </c>
      <c r="I344" s="29"/>
      <c r="J344" s="29"/>
      <c r="K344" s="68"/>
    </row>
    <row r="345" spans="1:11" s="107" customFormat="1" ht="42.75" customHeight="1" hidden="1">
      <c r="A345" s="110"/>
      <c r="B345" s="22" t="s">
        <v>304</v>
      </c>
      <c r="C345" s="23" t="s">
        <v>350</v>
      </c>
      <c r="D345" s="23" t="s">
        <v>263</v>
      </c>
      <c r="E345" s="23" t="s">
        <v>203</v>
      </c>
      <c r="F345" s="24" t="s">
        <v>410</v>
      </c>
      <c r="G345" s="23" t="s">
        <v>305</v>
      </c>
      <c r="H345" s="25">
        <v>0</v>
      </c>
      <c r="I345" s="29"/>
      <c r="J345" s="29"/>
      <c r="K345" s="68"/>
    </row>
    <row r="346" spans="1:11" s="66" customFormat="1" ht="42.75" customHeight="1" hidden="1">
      <c r="A346" s="64"/>
      <c r="B346" s="86" t="s">
        <v>343</v>
      </c>
      <c r="C346" s="81" t="s">
        <v>350</v>
      </c>
      <c r="D346" s="81" t="s">
        <v>263</v>
      </c>
      <c r="E346" s="81" t="s">
        <v>215</v>
      </c>
      <c r="F346" s="81" t="s">
        <v>63</v>
      </c>
      <c r="G346" s="81" t="s">
        <v>194</v>
      </c>
      <c r="H346" s="82">
        <f>H347</f>
        <v>0</v>
      </c>
      <c r="I346" s="65"/>
      <c r="J346" s="65"/>
      <c r="K346" s="70"/>
    </row>
    <row r="347" spans="1:11" s="107" customFormat="1" ht="42.75" customHeight="1" hidden="1">
      <c r="A347" s="110"/>
      <c r="B347" s="83" t="s">
        <v>304</v>
      </c>
      <c r="C347" s="80" t="s">
        <v>350</v>
      </c>
      <c r="D347" s="80" t="s">
        <v>263</v>
      </c>
      <c r="E347" s="80" t="s">
        <v>215</v>
      </c>
      <c r="F347" s="80" t="s">
        <v>11</v>
      </c>
      <c r="G347" s="80" t="s">
        <v>305</v>
      </c>
      <c r="H347" s="84">
        <v>0</v>
      </c>
      <c r="I347" s="29"/>
      <c r="J347" s="29"/>
      <c r="K347" s="68"/>
    </row>
    <row r="348" spans="1:11" s="159" customFormat="1" ht="42.75" customHeight="1">
      <c r="A348" s="156"/>
      <c r="B348" s="147" t="s">
        <v>503</v>
      </c>
      <c r="C348" s="148" t="s">
        <v>350</v>
      </c>
      <c r="D348" s="148" t="s">
        <v>263</v>
      </c>
      <c r="E348" s="148" t="s">
        <v>215</v>
      </c>
      <c r="F348" s="148" t="s">
        <v>63</v>
      </c>
      <c r="G348" s="148" t="s">
        <v>194</v>
      </c>
      <c r="H348" s="149">
        <f>H349</f>
        <v>163350</v>
      </c>
      <c r="I348" s="157"/>
      <c r="J348" s="157"/>
      <c r="K348" s="158"/>
    </row>
    <row r="349" spans="1:11" s="163" customFormat="1" ht="60" customHeight="1">
      <c r="A349" s="160"/>
      <c r="B349" s="152" t="s">
        <v>549</v>
      </c>
      <c r="C349" s="145" t="s">
        <v>350</v>
      </c>
      <c r="D349" s="145" t="s">
        <v>263</v>
      </c>
      <c r="E349" s="145" t="s">
        <v>215</v>
      </c>
      <c r="F349" s="145" t="s">
        <v>58</v>
      </c>
      <c r="G349" s="145" t="s">
        <v>78</v>
      </c>
      <c r="H349" s="146">
        <v>163350</v>
      </c>
      <c r="I349" s="161"/>
      <c r="J349" s="161"/>
      <c r="K349" s="162"/>
    </row>
    <row r="350" spans="1:11" s="107" customFormat="1" ht="42.75" customHeight="1">
      <c r="A350" s="110"/>
      <c r="B350" s="26" t="s">
        <v>283</v>
      </c>
      <c r="C350" s="27" t="s">
        <v>350</v>
      </c>
      <c r="D350" s="27" t="s">
        <v>223</v>
      </c>
      <c r="E350" s="27" t="s">
        <v>261</v>
      </c>
      <c r="F350" s="27" t="s">
        <v>63</v>
      </c>
      <c r="G350" s="27" t="s">
        <v>194</v>
      </c>
      <c r="H350" s="30">
        <f>H351</f>
        <v>240900</v>
      </c>
      <c r="I350" s="29"/>
      <c r="J350" s="29"/>
      <c r="K350" s="68"/>
    </row>
    <row r="351" spans="1:11" s="107" customFormat="1" ht="78.75" customHeight="1">
      <c r="A351" s="110"/>
      <c r="B351" s="88" t="s">
        <v>169</v>
      </c>
      <c r="C351" s="23" t="s">
        <v>350</v>
      </c>
      <c r="D351" s="23" t="s">
        <v>223</v>
      </c>
      <c r="E351" s="23" t="s">
        <v>261</v>
      </c>
      <c r="F351" s="23" t="s">
        <v>59</v>
      </c>
      <c r="G351" s="23" t="s">
        <v>101</v>
      </c>
      <c r="H351" s="25">
        <v>240900</v>
      </c>
      <c r="I351" s="29"/>
      <c r="J351" s="29"/>
      <c r="K351" s="68"/>
    </row>
    <row r="352" spans="1:11" s="107" customFormat="1" ht="29.25" customHeight="1">
      <c r="A352" s="110"/>
      <c r="B352" s="26" t="s">
        <v>283</v>
      </c>
      <c r="C352" s="99" t="s">
        <v>350</v>
      </c>
      <c r="D352" s="99" t="s">
        <v>223</v>
      </c>
      <c r="E352" s="99" t="s">
        <v>207</v>
      </c>
      <c r="F352" s="99" t="s">
        <v>63</v>
      </c>
      <c r="G352" s="99" t="s">
        <v>194</v>
      </c>
      <c r="H352" s="100">
        <f>H353</f>
        <v>52500</v>
      </c>
      <c r="I352" s="29"/>
      <c r="J352" s="29"/>
      <c r="K352" s="68"/>
    </row>
    <row r="353" spans="1:11" s="107" customFormat="1" ht="104.25" customHeight="1">
      <c r="A353" s="110"/>
      <c r="B353" s="88" t="s">
        <v>171</v>
      </c>
      <c r="C353" s="102" t="s">
        <v>350</v>
      </c>
      <c r="D353" s="102" t="s">
        <v>223</v>
      </c>
      <c r="E353" s="102" t="s">
        <v>207</v>
      </c>
      <c r="F353" s="102" t="s">
        <v>170</v>
      </c>
      <c r="G353" s="102" t="s">
        <v>78</v>
      </c>
      <c r="H353" s="103">
        <v>52500</v>
      </c>
      <c r="I353" s="29"/>
      <c r="J353" s="29"/>
      <c r="K353" s="68"/>
    </row>
    <row r="354" spans="1:11" s="107" customFormat="1" ht="63" customHeight="1">
      <c r="A354" s="113">
        <v>11</v>
      </c>
      <c r="B354" s="56" t="s">
        <v>357</v>
      </c>
      <c r="C354" s="55" t="s">
        <v>358</v>
      </c>
      <c r="D354" s="55"/>
      <c r="E354" s="55"/>
      <c r="F354" s="56"/>
      <c r="G354" s="55"/>
      <c r="H354" s="73">
        <f>H356+H361+H363+H365+H376+H372+H378+H369+H374</f>
        <v>17728010</v>
      </c>
      <c r="I354" s="29"/>
      <c r="J354" s="29"/>
      <c r="K354" s="68"/>
    </row>
    <row r="355" spans="1:11" s="107" customFormat="1" ht="23.25" customHeight="1">
      <c r="A355" s="121"/>
      <c r="B355" s="58" t="s">
        <v>277</v>
      </c>
      <c r="C355" s="27" t="s">
        <v>358</v>
      </c>
      <c r="D355" s="27" t="s">
        <v>263</v>
      </c>
      <c r="E355" s="27" t="s">
        <v>203</v>
      </c>
      <c r="F355" s="27"/>
      <c r="G355" s="27"/>
      <c r="H355" s="30">
        <f>H356+H361+H363+H365+H369</f>
        <v>16330735</v>
      </c>
      <c r="I355" s="29"/>
      <c r="J355" s="29"/>
      <c r="K355" s="68"/>
    </row>
    <row r="356" spans="1:11" s="107" customFormat="1" ht="26.25" customHeight="1">
      <c r="A356" s="110"/>
      <c r="B356" s="58" t="s">
        <v>388</v>
      </c>
      <c r="C356" s="27" t="s">
        <v>358</v>
      </c>
      <c r="D356" s="27" t="s">
        <v>263</v>
      </c>
      <c r="E356" s="27" t="s">
        <v>203</v>
      </c>
      <c r="F356" s="27" t="s">
        <v>63</v>
      </c>
      <c r="G356" s="27" t="s">
        <v>194</v>
      </c>
      <c r="H356" s="30">
        <f>H357+H358+H359+H360</f>
        <v>1030330</v>
      </c>
      <c r="I356" s="30"/>
      <c r="J356" s="30"/>
      <c r="K356" s="69"/>
    </row>
    <row r="357" spans="1:11" s="107" customFormat="1" ht="100.5" customHeight="1">
      <c r="A357" s="110"/>
      <c r="B357" s="88" t="s">
        <v>162</v>
      </c>
      <c r="C357" s="23" t="s">
        <v>358</v>
      </c>
      <c r="D357" s="23" t="s">
        <v>263</v>
      </c>
      <c r="E357" s="23" t="s">
        <v>203</v>
      </c>
      <c r="F357" s="23" t="s">
        <v>60</v>
      </c>
      <c r="G357" s="23" t="s">
        <v>78</v>
      </c>
      <c r="H357" s="25">
        <v>961050</v>
      </c>
      <c r="I357" s="29">
        <v>29047</v>
      </c>
      <c r="J357" s="29">
        <f>I357-H357</f>
        <v>-932003</v>
      </c>
      <c r="K357" s="68">
        <f>I357/H357*100</f>
        <v>3.0224233910826697</v>
      </c>
    </row>
    <row r="358" spans="1:11" s="107" customFormat="1" ht="33" customHeight="1" hidden="1">
      <c r="A358" s="110"/>
      <c r="B358" s="22" t="s">
        <v>304</v>
      </c>
      <c r="C358" s="23" t="s">
        <v>358</v>
      </c>
      <c r="D358" s="23" t="s">
        <v>263</v>
      </c>
      <c r="E358" s="23" t="s">
        <v>203</v>
      </c>
      <c r="F358" s="23" t="s">
        <v>60</v>
      </c>
      <c r="G358" s="23" t="s">
        <v>305</v>
      </c>
      <c r="H358" s="25">
        <v>0</v>
      </c>
      <c r="I358" s="29">
        <v>1890053</v>
      </c>
      <c r="J358" s="29">
        <f>I358-H358</f>
        <v>1890053</v>
      </c>
      <c r="K358" s="68" t="e">
        <f>I358/H358*100</f>
        <v>#DIV/0!</v>
      </c>
    </row>
    <row r="359" spans="1:11" s="107" customFormat="1" ht="78.75" customHeight="1">
      <c r="A359" s="110"/>
      <c r="B359" s="88" t="s">
        <v>163</v>
      </c>
      <c r="C359" s="23" t="s">
        <v>358</v>
      </c>
      <c r="D359" s="23" t="s">
        <v>263</v>
      </c>
      <c r="E359" s="23" t="s">
        <v>203</v>
      </c>
      <c r="F359" s="23" t="s">
        <v>60</v>
      </c>
      <c r="G359" s="23" t="s">
        <v>79</v>
      </c>
      <c r="H359" s="25">
        <v>69280</v>
      </c>
      <c r="I359" s="29"/>
      <c r="J359" s="29"/>
      <c r="K359" s="68"/>
    </row>
    <row r="360" spans="1:11" s="107" customFormat="1" ht="44.25" customHeight="1" hidden="1">
      <c r="A360" s="110"/>
      <c r="B360" s="22" t="s">
        <v>381</v>
      </c>
      <c r="C360" s="23" t="s">
        <v>358</v>
      </c>
      <c r="D360" s="23" t="s">
        <v>263</v>
      </c>
      <c r="E360" s="23" t="s">
        <v>203</v>
      </c>
      <c r="F360" s="23" t="s">
        <v>60</v>
      </c>
      <c r="G360" s="23" t="s">
        <v>312</v>
      </c>
      <c r="H360" s="25">
        <v>0</v>
      </c>
      <c r="I360" s="29"/>
      <c r="J360" s="29"/>
      <c r="K360" s="68"/>
    </row>
    <row r="361" spans="1:11" s="107" customFormat="1" ht="0.75" customHeight="1">
      <c r="A361" s="110"/>
      <c r="B361" s="98" t="s">
        <v>391</v>
      </c>
      <c r="C361" s="99" t="s">
        <v>358</v>
      </c>
      <c r="D361" s="99" t="s">
        <v>263</v>
      </c>
      <c r="E361" s="99" t="s">
        <v>203</v>
      </c>
      <c r="F361" s="99" t="s">
        <v>63</v>
      </c>
      <c r="G361" s="99" t="s">
        <v>194</v>
      </c>
      <c r="H361" s="100">
        <f>H362</f>
        <v>0</v>
      </c>
      <c r="I361" s="29"/>
      <c r="J361" s="29"/>
      <c r="K361" s="68"/>
    </row>
    <row r="362" spans="1:11" s="107" customFormat="1" ht="129" customHeight="1" hidden="1">
      <c r="A362" s="110"/>
      <c r="B362" s="88" t="s">
        <v>164</v>
      </c>
      <c r="C362" s="102" t="s">
        <v>358</v>
      </c>
      <c r="D362" s="102" t="s">
        <v>263</v>
      </c>
      <c r="E362" s="102" t="s">
        <v>203</v>
      </c>
      <c r="F362" s="102" t="s">
        <v>165</v>
      </c>
      <c r="G362" s="102" t="s">
        <v>77</v>
      </c>
      <c r="H362" s="143">
        <v>0</v>
      </c>
      <c r="I362" s="29"/>
      <c r="J362" s="29"/>
      <c r="K362" s="68"/>
    </row>
    <row r="363" spans="1:11" s="47" customFormat="1" ht="30.75" customHeight="1">
      <c r="A363" s="43"/>
      <c r="B363" s="104" t="s">
        <v>330</v>
      </c>
      <c r="C363" s="99" t="s">
        <v>358</v>
      </c>
      <c r="D363" s="99" t="s">
        <v>263</v>
      </c>
      <c r="E363" s="99" t="s">
        <v>203</v>
      </c>
      <c r="F363" s="99" t="s">
        <v>63</v>
      </c>
      <c r="G363" s="99" t="s">
        <v>194</v>
      </c>
      <c r="H363" s="100">
        <f>H364</f>
        <v>1191700</v>
      </c>
      <c r="I363" s="32"/>
      <c r="J363" s="32"/>
      <c r="K363" s="69"/>
    </row>
    <row r="364" spans="1:11" s="107" customFormat="1" ht="195" customHeight="1">
      <c r="A364" s="110"/>
      <c r="B364" s="92" t="s">
        <v>167</v>
      </c>
      <c r="C364" s="102" t="s">
        <v>358</v>
      </c>
      <c r="D364" s="102" t="s">
        <v>263</v>
      </c>
      <c r="E364" s="102" t="s">
        <v>203</v>
      </c>
      <c r="F364" s="102" t="s">
        <v>168</v>
      </c>
      <c r="G364" s="102" t="s">
        <v>77</v>
      </c>
      <c r="H364" s="146">
        <f>796880+394820</f>
        <v>1191700</v>
      </c>
      <c r="I364" s="29"/>
      <c r="J364" s="29"/>
      <c r="K364" s="68"/>
    </row>
    <row r="365" spans="1:11" s="47" customFormat="1" ht="30.75" customHeight="1">
      <c r="A365" s="43"/>
      <c r="B365" s="62" t="s">
        <v>249</v>
      </c>
      <c r="C365" s="27" t="s">
        <v>358</v>
      </c>
      <c r="D365" s="27" t="s">
        <v>263</v>
      </c>
      <c r="E365" s="27" t="s">
        <v>203</v>
      </c>
      <c r="F365" s="27" t="s">
        <v>63</v>
      </c>
      <c r="G365" s="27" t="s">
        <v>194</v>
      </c>
      <c r="H365" s="30">
        <f>H366+H367+H368</f>
        <v>14108705</v>
      </c>
      <c r="I365" s="32"/>
      <c r="J365" s="32"/>
      <c r="K365" s="69"/>
    </row>
    <row r="366" spans="1:11" s="107" customFormat="1" ht="134.25" customHeight="1">
      <c r="A366" s="110"/>
      <c r="B366" s="88" t="s">
        <v>164</v>
      </c>
      <c r="C366" s="23" t="s">
        <v>358</v>
      </c>
      <c r="D366" s="23" t="s">
        <v>263</v>
      </c>
      <c r="E366" s="23" t="s">
        <v>203</v>
      </c>
      <c r="F366" s="23" t="s">
        <v>165</v>
      </c>
      <c r="G366" s="23" t="s">
        <v>77</v>
      </c>
      <c r="H366" s="25">
        <v>13826000</v>
      </c>
      <c r="I366" s="29"/>
      <c r="J366" s="29"/>
      <c r="K366" s="68"/>
    </row>
    <row r="367" spans="1:11" s="107" customFormat="1" ht="36" customHeight="1" hidden="1">
      <c r="A367" s="110"/>
      <c r="B367" s="22" t="s">
        <v>308</v>
      </c>
      <c r="C367" s="23" t="s">
        <v>358</v>
      </c>
      <c r="D367" s="23" t="s">
        <v>263</v>
      </c>
      <c r="E367" s="23" t="s">
        <v>203</v>
      </c>
      <c r="F367" s="23" t="s">
        <v>57</v>
      </c>
      <c r="G367" s="23" t="s">
        <v>327</v>
      </c>
      <c r="H367" s="25">
        <v>0</v>
      </c>
      <c r="I367" s="29"/>
      <c r="J367" s="29"/>
      <c r="K367" s="68"/>
    </row>
    <row r="368" spans="1:11" s="107" customFormat="1" ht="74.25" customHeight="1">
      <c r="A368" s="110"/>
      <c r="B368" s="88" t="s">
        <v>166</v>
      </c>
      <c r="C368" s="23" t="s">
        <v>358</v>
      </c>
      <c r="D368" s="23" t="s">
        <v>263</v>
      </c>
      <c r="E368" s="23" t="s">
        <v>203</v>
      </c>
      <c r="F368" s="23" t="s">
        <v>165</v>
      </c>
      <c r="G368" s="23" t="s">
        <v>78</v>
      </c>
      <c r="H368" s="25">
        <v>282705</v>
      </c>
      <c r="I368" s="29"/>
      <c r="J368" s="29"/>
      <c r="K368" s="68"/>
    </row>
    <row r="369" spans="1:11" s="107" customFormat="1" ht="0.75" customHeight="1" hidden="1">
      <c r="A369" s="110"/>
      <c r="B369" s="74" t="s">
        <v>409</v>
      </c>
      <c r="C369" s="27" t="s">
        <v>358</v>
      </c>
      <c r="D369" s="27" t="s">
        <v>263</v>
      </c>
      <c r="E369" s="27" t="s">
        <v>203</v>
      </c>
      <c r="F369" s="26" t="s">
        <v>410</v>
      </c>
      <c r="G369" s="27" t="s">
        <v>194</v>
      </c>
      <c r="H369" s="30">
        <f>H370+H371</f>
        <v>0</v>
      </c>
      <c r="I369" s="29"/>
      <c r="J369" s="29"/>
      <c r="K369" s="68"/>
    </row>
    <row r="370" spans="1:11" s="107" customFormat="1" ht="44.25" customHeight="1" hidden="1">
      <c r="A370" s="110"/>
      <c r="B370" s="22" t="s">
        <v>302</v>
      </c>
      <c r="C370" s="23" t="s">
        <v>358</v>
      </c>
      <c r="D370" s="23" t="s">
        <v>263</v>
      </c>
      <c r="E370" s="23" t="s">
        <v>203</v>
      </c>
      <c r="F370" s="24" t="s">
        <v>410</v>
      </c>
      <c r="G370" s="23" t="s">
        <v>303</v>
      </c>
      <c r="H370" s="25">
        <v>0</v>
      </c>
      <c r="I370" s="29"/>
      <c r="J370" s="29"/>
      <c r="K370" s="68"/>
    </row>
    <row r="371" spans="1:11" s="107" customFormat="1" ht="44.25" customHeight="1" hidden="1">
      <c r="A371" s="110"/>
      <c r="B371" s="22" t="s">
        <v>304</v>
      </c>
      <c r="C371" s="23" t="s">
        <v>358</v>
      </c>
      <c r="D371" s="23" t="s">
        <v>263</v>
      </c>
      <c r="E371" s="23" t="s">
        <v>203</v>
      </c>
      <c r="F371" s="24" t="s">
        <v>410</v>
      </c>
      <c r="G371" s="23" t="s">
        <v>305</v>
      </c>
      <c r="H371" s="25">
        <v>0</v>
      </c>
      <c r="I371" s="29"/>
      <c r="J371" s="29"/>
      <c r="K371" s="68"/>
    </row>
    <row r="372" spans="1:11" s="66" customFormat="1" ht="44.25" customHeight="1" hidden="1">
      <c r="A372" s="64"/>
      <c r="B372" s="86" t="s">
        <v>343</v>
      </c>
      <c r="C372" s="81" t="s">
        <v>358</v>
      </c>
      <c r="D372" s="81" t="s">
        <v>263</v>
      </c>
      <c r="E372" s="81" t="s">
        <v>215</v>
      </c>
      <c r="F372" s="81" t="s">
        <v>63</v>
      </c>
      <c r="G372" s="81" t="s">
        <v>194</v>
      </c>
      <c r="H372" s="82">
        <f>H373</f>
        <v>0</v>
      </c>
      <c r="I372" s="65"/>
      <c r="J372" s="65"/>
      <c r="K372" s="70"/>
    </row>
    <row r="373" spans="1:11" s="107" customFormat="1" ht="44.25" customHeight="1" hidden="1">
      <c r="A373" s="110"/>
      <c r="B373" s="83" t="s">
        <v>304</v>
      </c>
      <c r="C373" s="80" t="s">
        <v>358</v>
      </c>
      <c r="D373" s="80" t="s">
        <v>263</v>
      </c>
      <c r="E373" s="80" t="s">
        <v>215</v>
      </c>
      <c r="F373" s="80" t="s">
        <v>11</v>
      </c>
      <c r="G373" s="80" t="s">
        <v>305</v>
      </c>
      <c r="H373" s="84">
        <v>0</v>
      </c>
      <c r="I373" s="29"/>
      <c r="J373" s="29"/>
      <c r="K373" s="68"/>
    </row>
    <row r="374" spans="1:11" s="159" customFormat="1" ht="44.25" customHeight="1">
      <c r="A374" s="156"/>
      <c r="B374" s="147" t="s">
        <v>503</v>
      </c>
      <c r="C374" s="148" t="s">
        <v>358</v>
      </c>
      <c r="D374" s="148" t="s">
        <v>263</v>
      </c>
      <c r="E374" s="148" t="s">
        <v>215</v>
      </c>
      <c r="F374" s="148" t="s">
        <v>63</v>
      </c>
      <c r="G374" s="148" t="s">
        <v>194</v>
      </c>
      <c r="H374" s="149">
        <f>H375</f>
        <v>323675</v>
      </c>
      <c r="I374" s="157"/>
      <c r="J374" s="157"/>
      <c r="K374" s="158"/>
    </row>
    <row r="375" spans="1:11" s="163" customFormat="1" ht="60.75" customHeight="1">
      <c r="A375" s="160"/>
      <c r="B375" s="152" t="s">
        <v>549</v>
      </c>
      <c r="C375" s="145" t="s">
        <v>358</v>
      </c>
      <c r="D375" s="145" t="s">
        <v>263</v>
      </c>
      <c r="E375" s="145" t="s">
        <v>215</v>
      </c>
      <c r="F375" s="145" t="s">
        <v>58</v>
      </c>
      <c r="G375" s="145" t="s">
        <v>78</v>
      </c>
      <c r="H375" s="146">
        <v>323675</v>
      </c>
      <c r="I375" s="161"/>
      <c r="J375" s="161"/>
      <c r="K375" s="162"/>
    </row>
    <row r="376" spans="1:11" s="107" customFormat="1" ht="36" customHeight="1">
      <c r="A376" s="110"/>
      <c r="B376" s="26" t="s">
        <v>283</v>
      </c>
      <c r="C376" s="27" t="s">
        <v>358</v>
      </c>
      <c r="D376" s="27" t="s">
        <v>223</v>
      </c>
      <c r="E376" s="27" t="s">
        <v>261</v>
      </c>
      <c r="F376" s="27" t="s">
        <v>63</v>
      </c>
      <c r="G376" s="27" t="s">
        <v>194</v>
      </c>
      <c r="H376" s="30">
        <f>H377</f>
        <v>1002200</v>
      </c>
      <c r="I376" s="29"/>
      <c r="J376" s="29"/>
      <c r="K376" s="68"/>
    </row>
    <row r="377" spans="1:11" s="107" customFormat="1" ht="66" customHeight="1">
      <c r="A377" s="110"/>
      <c r="B377" s="88" t="s">
        <v>169</v>
      </c>
      <c r="C377" s="23" t="s">
        <v>358</v>
      </c>
      <c r="D377" s="23" t="s">
        <v>223</v>
      </c>
      <c r="E377" s="23" t="s">
        <v>261</v>
      </c>
      <c r="F377" s="23" t="s">
        <v>59</v>
      </c>
      <c r="G377" s="23" t="s">
        <v>101</v>
      </c>
      <c r="H377" s="25">
        <v>1002200</v>
      </c>
      <c r="I377" s="29"/>
      <c r="J377" s="29"/>
      <c r="K377" s="68"/>
    </row>
    <row r="378" spans="1:11" s="107" customFormat="1" ht="42.75" customHeight="1">
      <c r="A378" s="110"/>
      <c r="B378" s="26" t="s">
        <v>283</v>
      </c>
      <c r="C378" s="99" t="s">
        <v>358</v>
      </c>
      <c r="D378" s="99" t="s">
        <v>223</v>
      </c>
      <c r="E378" s="99" t="s">
        <v>207</v>
      </c>
      <c r="F378" s="99" t="s">
        <v>63</v>
      </c>
      <c r="G378" s="99" t="s">
        <v>194</v>
      </c>
      <c r="H378" s="100">
        <f>H379</f>
        <v>71400</v>
      </c>
      <c r="I378" s="29"/>
      <c r="J378" s="29"/>
      <c r="K378" s="68"/>
    </row>
    <row r="379" spans="1:11" s="107" customFormat="1" ht="74.25" customHeight="1">
      <c r="A379" s="110"/>
      <c r="B379" s="88" t="s">
        <v>171</v>
      </c>
      <c r="C379" s="102" t="s">
        <v>358</v>
      </c>
      <c r="D379" s="102" t="s">
        <v>223</v>
      </c>
      <c r="E379" s="102" t="s">
        <v>207</v>
      </c>
      <c r="F379" s="102" t="s">
        <v>170</v>
      </c>
      <c r="G379" s="102" t="s">
        <v>78</v>
      </c>
      <c r="H379" s="103">
        <v>71400</v>
      </c>
      <c r="I379" s="29"/>
      <c r="J379" s="29"/>
      <c r="K379" s="68"/>
    </row>
    <row r="380" spans="1:11" s="107" customFormat="1" ht="67.5" customHeight="1">
      <c r="A380" s="113">
        <v>12</v>
      </c>
      <c r="B380" s="56" t="s">
        <v>359</v>
      </c>
      <c r="C380" s="55" t="s">
        <v>360</v>
      </c>
      <c r="D380" s="55"/>
      <c r="E380" s="55"/>
      <c r="F380" s="56"/>
      <c r="G380" s="55"/>
      <c r="H380" s="73">
        <f>H382+H387+H391+H393+H404+H400+H406+H397+H389+H402</f>
        <v>29778063</v>
      </c>
      <c r="I380" s="29"/>
      <c r="J380" s="29"/>
      <c r="K380" s="68"/>
    </row>
    <row r="381" spans="1:11" s="107" customFormat="1" ht="23.25" customHeight="1">
      <c r="A381" s="121"/>
      <c r="B381" s="58" t="s">
        <v>277</v>
      </c>
      <c r="C381" s="27" t="s">
        <v>360</v>
      </c>
      <c r="D381" s="27" t="s">
        <v>263</v>
      </c>
      <c r="E381" s="27" t="s">
        <v>203</v>
      </c>
      <c r="F381" s="27" t="s">
        <v>63</v>
      </c>
      <c r="G381" s="27" t="s">
        <v>194</v>
      </c>
      <c r="H381" s="30">
        <f>H382+H387+H391+H393+H397+H389</f>
        <v>27029298</v>
      </c>
      <c r="I381" s="29"/>
      <c r="J381" s="29"/>
      <c r="K381" s="68"/>
    </row>
    <row r="382" spans="1:11" s="107" customFormat="1" ht="26.25" customHeight="1">
      <c r="A382" s="110"/>
      <c r="B382" s="58" t="s">
        <v>388</v>
      </c>
      <c r="C382" s="27" t="s">
        <v>360</v>
      </c>
      <c r="D382" s="27" t="s">
        <v>263</v>
      </c>
      <c r="E382" s="27" t="s">
        <v>203</v>
      </c>
      <c r="F382" s="27" t="s">
        <v>63</v>
      </c>
      <c r="G382" s="27" t="s">
        <v>194</v>
      </c>
      <c r="H382" s="30">
        <f>H383+H384+H385+H386</f>
        <v>2127916</v>
      </c>
      <c r="I382" s="30"/>
      <c r="J382" s="30"/>
      <c r="K382" s="69"/>
    </row>
    <row r="383" spans="1:11" s="107" customFormat="1" ht="89.25" customHeight="1">
      <c r="A383" s="110"/>
      <c r="B383" s="88" t="s">
        <v>162</v>
      </c>
      <c r="C383" s="23" t="s">
        <v>360</v>
      </c>
      <c r="D383" s="23" t="s">
        <v>263</v>
      </c>
      <c r="E383" s="23" t="s">
        <v>203</v>
      </c>
      <c r="F383" s="23" t="s">
        <v>60</v>
      </c>
      <c r="G383" s="23" t="s">
        <v>78</v>
      </c>
      <c r="H383" s="25">
        <v>2101116</v>
      </c>
      <c r="I383" s="29">
        <v>29047</v>
      </c>
      <c r="J383" s="29">
        <f>I383-H383</f>
        <v>-2072069</v>
      </c>
      <c r="K383" s="68">
        <f>I383/H383*100</f>
        <v>1.3824557996797893</v>
      </c>
    </row>
    <row r="384" spans="1:11" s="107" customFormat="1" ht="33" customHeight="1" hidden="1">
      <c r="A384" s="110"/>
      <c r="B384" s="22" t="s">
        <v>304</v>
      </c>
      <c r="C384" s="23" t="s">
        <v>360</v>
      </c>
      <c r="D384" s="23" t="s">
        <v>263</v>
      </c>
      <c r="E384" s="23" t="s">
        <v>203</v>
      </c>
      <c r="F384" s="23" t="s">
        <v>60</v>
      </c>
      <c r="G384" s="23" t="s">
        <v>305</v>
      </c>
      <c r="H384" s="25">
        <v>0</v>
      </c>
      <c r="I384" s="29">
        <v>1890053</v>
      </c>
      <c r="J384" s="29">
        <f>I384-H384</f>
        <v>1890053</v>
      </c>
      <c r="K384" s="68" t="e">
        <f>I384/H384*100</f>
        <v>#DIV/0!</v>
      </c>
    </row>
    <row r="385" spans="1:11" s="107" customFormat="1" ht="81.75" customHeight="1">
      <c r="A385" s="110"/>
      <c r="B385" s="88" t="s">
        <v>163</v>
      </c>
      <c r="C385" s="23" t="s">
        <v>360</v>
      </c>
      <c r="D385" s="23" t="s">
        <v>263</v>
      </c>
      <c r="E385" s="23" t="s">
        <v>203</v>
      </c>
      <c r="F385" s="23" t="s">
        <v>60</v>
      </c>
      <c r="G385" s="23" t="s">
        <v>79</v>
      </c>
      <c r="H385" s="25">
        <v>26800</v>
      </c>
      <c r="I385" s="29"/>
      <c r="J385" s="29"/>
      <c r="K385" s="68"/>
    </row>
    <row r="386" spans="1:11" s="107" customFormat="1" ht="0.75" customHeight="1" hidden="1">
      <c r="A386" s="110"/>
      <c r="B386" s="22" t="s">
        <v>381</v>
      </c>
      <c r="C386" s="23" t="s">
        <v>360</v>
      </c>
      <c r="D386" s="23" t="s">
        <v>263</v>
      </c>
      <c r="E386" s="23" t="s">
        <v>203</v>
      </c>
      <c r="F386" s="23" t="s">
        <v>60</v>
      </c>
      <c r="G386" s="23" t="s">
        <v>312</v>
      </c>
      <c r="H386" s="25">
        <v>0</v>
      </c>
      <c r="I386" s="29"/>
      <c r="J386" s="29"/>
      <c r="K386" s="68"/>
    </row>
    <row r="387" spans="1:11" s="107" customFormat="1" ht="17.25" customHeight="1">
      <c r="A387" s="110"/>
      <c r="B387" s="98" t="s">
        <v>391</v>
      </c>
      <c r="C387" s="99" t="s">
        <v>360</v>
      </c>
      <c r="D387" s="99" t="s">
        <v>263</v>
      </c>
      <c r="E387" s="99" t="s">
        <v>203</v>
      </c>
      <c r="F387" s="99" t="s">
        <v>63</v>
      </c>
      <c r="G387" s="99" t="s">
        <v>194</v>
      </c>
      <c r="H387" s="100">
        <f>H388</f>
        <v>0</v>
      </c>
      <c r="I387" s="29"/>
      <c r="J387" s="29"/>
      <c r="K387" s="68"/>
    </row>
    <row r="388" spans="1:11" s="107" customFormat="1" ht="125.25" customHeight="1" hidden="1">
      <c r="A388" s="110"/>
      <c r="B388" s="88" t="s">
        <v>164</v>
      </c>
      <c r="C388" s="102" t="s">
        <v>360</v>
      </c>
      <c r="D388" s="102" t="s">
        <v>263</v>
      </c>
      <c r="E388" s="102" t="s">
        <v>203</v>
      </c>
      <c r="F388" s="102" t="s">
        <v>165</v>
      </c>
      <c r="G388" s="102" t="s">
        <v>77</v>
      </c>
      <c r="H388" s="143">
        <v>0</v>
      </c>
      <c r="I388" s="29"/>
      <c r="J388" s="29"/>
      <c r="K388" s="68"/>
    </row>
    <row r="389" spans="1:11" s="107" customFormat="1" ht="0.75" customHeight="1" hidden="1">
      <c r="A389" s="110"/>
      <c r="B389" s="98" t="s">
        <v>415</v>
      </c>
      <c r="C389" s="99" t="s">
        <v>360</v>
      </c>
      <c r="D389" s="99" t="s">
        <v>263</v>
      </c>
      <c r="E389" s="99" t="s">
        <v>203</v>
      </c>
      <c r="F389" s="98" t="s">
        <v>416</v>
      </c>
      <c r="G389" s="99" t="s">
        <v>194</v>
      </c>
      <c r="H389" s="100">
        <f>H390</f>
        <v>0</v>
      </c>
      <c r="I389" s="29"/>
      <c r="J389" s="29"/>
      <c r="K389" s="68"/>
    </row>
    <row r="390" spans="1:11" s="107" customFormat="1" ht="18.75" customHeight="1" hidden="1">
      <c r="A390" s="110"/>
      <c r="B390" s="101" t="s">
        <v>387</v>
      </c>
      <c r="C390" s="102" t="s">
        <v>360</v>
      </c>
      <c r="D390" s="102" t="s">
        <v>263</v>
      </c>
      <c r="E390" s="102" t="s">
        <v>203</v>
      </c>
      <c r="F390" s="106" t="s">
        <v>416</v>
      </c>
      <c r="G390" s="102" t="s">
        <v>316</v>
      </c>
      <c r="H390" s="103">
        <v>0</v>
      </c>
      <c r="I390" s="29"/>
      <c r="J390" s="29"/>
      <c r="K390" s="68"/>
    </row>
    <row r="391" spans="1:11" s="47" customFormat="1" ht="30.75" customHeight="1">
      <c r="A391" s="43"/>
      <c r="B391" s="104" t="s">
        <v>330</v>
      </c>
      <c r="C391" s="99" t="s">
        <v>360</v>
      </c>
      <c r="D391" s="99" t="s">
        <v>263</v>
      </c>
      <c r="E391" s="99" t="s">
        <v>203</v>
      </c>
      <c r="F391" s="99" t="s">
        <v>63</v>
      </c>
      <c r="G391" s="99" t="s">
        <v>194</v>
      </c>
      <c r="H391" s="100">
        <f>H392</f>
        <v>1838080</v>
      </c>
      <c r="I391" s="32"/>
      <c r="J391" s="32"/>
      <c r="K391" s="69"/>
    </row>
    <row r="392" spans="1:11" s="107" customFormat="1" ht="193.5" customHeight="1">
      <c r="A392" s="110"/>
      <c r="B392" s="92" t="s">
        <v>167</v>
      </c>
      <c r="C392" s="102" t="s">
        <v>360</v>
      </c>
      <c r="D392" s="102" t="s">
        <v>263</v>
      </c>
      <c r="E392" s="102" t="s">
        <v>203</v>
      </c>
      <c r="F392" s="102" t="s">
        <v>168</v>
      </c>
      <c r="G392" s="102" t="s">
        <v>77</v>
      </c>
      <c r="H392" s="146">
        <v>1838080</v>
      </c>
      <c r="I392" s="29"/>
      <c r="J392" s="29"/>
      <c r="K392" s="68"/>
    </row>
    <row r="393" spans="1:11" s="47" customFormat="1" ht="30.75" customHeight="1">
      <c r="A393" s="43"/>
      <c r="B393" s="62" t="s">
        <v>249</v>
      </c>
      <c r="C393" s="27" t="s">
        <v>360</v>
      </c>
      <c r="D393" s="27" t="s">
        <v>263</v>
      </c>
      <c r="E393" s="27" t="s">
        <v>203</v>
      </c>
      <c r="F393" s="27" t="s">
        <v>63</v>
      </c>
      <c r="G393" s="27" t="s">
        <v>194</v>
      </c>
      <c r="H393" s="30">
        <f>H394+H395+H396</f>
        <v>23063302</v>
      </c>
      <c r="I393" s="32"/>
      <c r="J393" s="32"/>
      <c r="K393" s="69"/>
    </row>
    <row r="394" spans="1:11" s="107" customFormat="1" ht="124.5" customHeight="1">
      <c r="A394" s="110"/>
      <c r="B394" s="88" t="s">
        <v>164</v>
      </c>
      <c r="C394" s="23" t="s">
        <v>360</v>
      </c>
      <c r="D394" s="23" t="s">
        <v>263</v>
      </c>
      <c r="E394" s="23" t="s">
        <v>203</v>
      </c>
      <c r="F394" s="23" t="s">
        <v>165</v>
      </c>
      <c r="G394" s="23" t="s">
        <v>77</v>
      </c>
      <c r="H394" s="25">
        <v>22615100</v>
      </c>
      <c r="I394" s="29"/>
      <c r="J394" s="29"/>
      <c r="K394" s="68"/>
    </row>
    <row r="395" spans="1:11" s="107" customFormat="1" ht="76.5" customHeight="1" hidden="1">
      <c r="A395" s="110"/>
      <c r="B395" s="22" t="s">
        <v>308</v>
      </c>
      <c r="C395" s="23" t="s">
        <v>360</v>
      </c>
      <c r="D395" s="23" t="s">
        <v>263</v>
      </c>
      <c r="E395" s="23" t="s">
        <v>203</v>
      </c>
      <c r="F395" s="23" t="s">
        <v>57</v>
      </c>
      <c r="G395" s="23" t="s">
        <v>327</v>
      </c>
      <c r="H395" s="25">
        <v>0</v>
      </c>
      <c r="I395" s="29"/>
      <c r="J395" s="29"/>
      <c r="K395" s="68"/>
    </row>
    <row r="396" spans="1:11" s="107" customFormat="1" ht="83.25" customHeight="1">
      <c r="A396" s="110"/>
      <c r="B396" s="88" t="s">
        <v>166</v>
      </c>
      <c r="C396" s="23" t="s">
        <v>360</v>
      </c>
      <c r="D396" s="23" t="s">
        <v>263</v>
      </c>
      <c r="E396" s="23" t="s">
        <v>203</v>
      </c>
      <c r="F396" s="23" t="s">
        <v>165</v>
      </c>
      <c r="G396" s="23" t="s">
        <v>78</v>
      </c>
      <c r="H396" s="25">
        <v>448202</v>
      </c>
      <c r="I396" s="29"/>
      <c r="J396" s="29"/>
      <c r="K396" s="68"/>
    </row>
    <row r="397" spans="1:11" s="107" customFormat="1" ht="0.75" customHeight="1" hidden="1">
      <c r="A397" s="110"/>
      <c r="B397" s="74" t="s">
        <v>409</v>
      </c>
      <c r="C397" s="27" t="s">
        <v>360</v>
      </c>
      <c r="D397" s="27" t="s">
        <v>263</v>
      </c>
      <c r="E397" s="27" t="s">
        <v>203</v>
      </c>
      <c r="F397" s="26" t="s">
        <v>410</v>
      </c>
      <c r="G397" s="27" t="s">
        <v>194</v>
      </c>
      <c r="H397" s="30">
        <f>H398+H399</f>
        <v>0</v>
      </c>
      <c r="I397" s="29"/>
      <c r="J397" s="29"/>
      <c r="K397" s="68"/>
    </row>
    <row r="398" spans="1:11" s="107" customFormat="1" ht="42.75" customHeight="1" hidden="1">
      <c r="A398" s="110"/>
      <c r="B398" s="22" t="s">
        <v>302</v>
      </c>
      <c r="C398" s="23" t="s">
        <v>360</v>
      </c>
      <c r="D398" s="23" t="s">
        <v>263</v>
      </c>
      <c r="E398" s="23" t="s">
        <v>203</v>
      </c>
      <c r="F398" s="24" t="s">
        <v>410</v>
      </c>
      <c r="G398" s="23" t="s">
        <v>303</v>
      </c>
      <c r="H398" s="25">
        <v>0</v>
      </c>
      <c r="I398" s="29"/>
      <c r="J398" s="29"/>
      <c r="K398" s="68"/>
    </row>
    <row r="399" spans="1:11" s="107" customFormat="1" ht="42.75" customHeight="1" hidden="1">
      <c r="A399" s="110"/>
      <c r="B399" s="22" t="s">
        <v>304</v>
      </c>
      <c r="C399" s="23" t="s">
        <v>360</v>
      </c>
      <c r="D399" s="23" t="s">
        <v>263</v>
      </c>
      <c r="E399" s="23" t="s">
        <v>203</v>
      </c>
      <c r="F399" s="24" t="s">
        <v>410</v>
      </c>
      <c r="G399" s="23" t="s">
        <v>305</v>
      </c>
      <c r="H399" s="25">
        <v>0</v>
      </c>
      <c r="I399" s="29"/>
      <c r="J399" s="29"/>
      <c r="K399" s="68"/>
    </row>
    <row r="400" spans="1:11" s="66" customFormat="1" ht="42.75" customHeight="1" hidden="1">
      <c r="A400" s="64"/>
      <c r="B400" s="105" t="s">
        <v>343</v>
      </c>
      <c r="C400" s="99" t="s">
        <v>360</v>
      </c>
      <c r="D400" s="99" t="s">
        <v>263</v>
      </c>
      <c r="E400" s="99" t="s">
        <v>215</v>
      </c>
      <c r="F400" s="99" t="s">
        <v>63</v>
      </c>
      <c r="G400" s="99" t="s">
        <v>194</v>
      </c>
      <c r="H400" s="100">
        <f>H401</f>
        <v>0</v>
      </c>
      <c r="I400" s="65"/>
      <c r="J400" s="65"/>
      <c r="K400" s="70"/>
    </row>
    <row r="401" spans="1:11" s="107" customFormat="1" ht="42.75" customHeight="1" hidden="1">
      <c r="A401" s="110"/>
      <c r="B401" s="101" t="s">
        <v>304</v>
      </c>
      <c r="C401" s="102" t="s">
        <v>360</v>
      </c>
      <c r="D401" s="102" t="s">
        <v>263</v>
      </c>
      <c r="E401" s="102" t="s">
        <v>215</v>
      </c>
      <c r="F401" s="102" t="s">
        <v>11</v>
      </c>
      <c r="G401" s="102" t="s">
        <v>305</v>
      </c>
      <c r="H401" s="103">
        <v>0</v>
      </c>
      <c r="I401" s="29"/>
      <c r="J401" s="29"/>
      <c r="K401" s="68"/>
    </row>
    <row r="402" spans="1:11" s="159" customFormat="1" ht="42.75" customHeight="1">
      <c r="A402" s="156"/>
      <c r="B402" s="147" t="s">
        <v>503</v>
      </c>
      <c r="C402" s="148" t="s">
        <v>360</v>
      </c>
      <c r="D402" s="148" t="s">
        <v>263</v>
      </c>
      <c r="E402" s="148" t="s">
        <v>215</v>
      </c>
      <c r="F402" s="148" t="s">
        <v>63</v>
      </c>
      <c r="G402" s="148" t="s">
        <v>194</v>
      </c>
      <c r="H402" s="149">
        <f>H403</f>
        <v>700165</v>
      </c>
      <c r="I402" s="157"/>
      <c r="J402" s="157"/>
      <c r="K402" s="158"/>
    </row>
    <row r="403" spans="1:11" s="163" customFormat="1" ht="62.25" customHeight="1">
      <c r="A403" s="160"/>
      <c r="B403" s="152" t="s">
        <v>549</v>
      </c>
      <c r="C403" s="145" t="s">
        <v>360</v>
      </c>
      <c r="D403" s="145" t="s">
        <v>263</v>
      </c>
      <c r="E403" s="145" t="s">
        <v>215</v>
      </c>
      <c r="F403" s="145" t="s">
        <v>58</v>
      </c>
      <c r="G403" s="145" t="s">
        <v>78</v>
      </c>
      <c r="H403" s="146">
        <v>700165</v>
      </c>
      <c r="I403" s="161"/>
      <c r="J403" s="161"/>
      <c r="K403" s="162"/>
    </row>
    <row r="404" spans="1:11" s="107" customFormat="1" ht="34.5" customHeight="1">
      <c r="A404" s="110"/>
      <c r="B404" s="26" t="s">
        <v>283</v>
      </c>
      <c r="C404" s="27" t="s">
        <v>360</v>
      </c>
      <c r="D404" s="27" t="s">
        <v>223</v>
      </c>
      <c r="E404" s="27" t="s">
        <v>261</v>
      </c>
      <c r="F404" s="27" t="s">
        <v>63</v>
      </c>
      <c r="G404" s="27" t="s">
        <v>194</v>
      </c>
      <c r="H404" s="30">
        <f>H405</f>
        <v>1933100</v>
      </c>
      <c r="I404" s="29"/>
      <c r="J404" s="29"/>
      <c r="K404" s="68"/>
    </row>
    <row r="405" spans="1:11" s="107" customFormat="1" ht="66" customHeight="1">
      <c r="A405" s="110"/>
      <c r="B405" s="88" t="s">
        <v>169</v>
      </c>
      <c r="C405" s="23" t="s">
        <v>360</v>
      </c>
      <c r="D405" s="23" t="s">
        <v>223</v>
      </c>
      <c r="E405" s="23" t="s">
        <v>261</v>
      </c>
      <c r="F405" s="23" t="s">
        <v>59</v>
      </c>
      <c r="G405" s="23" t="s">
        <v>101</v>
      </c>
      <c r="H405" s="25">
        <v>1933100</v>
      </c>
      <c r="I405" s="29"/>
      <c r="J405" s="29"/>
      <c r="K405" s="68"/>
    </row>
    <row r="406" spans="1:11" s="107" customFormat="1" ht="31.5" customHeight="1">
      <c r="A406" s="110"/>
      <c r="B406" s="26" t="s">
        <v>283</v>
      </c>
      <c r="C406" s="99" t="s">
        <v>360</v>
      </c>
      <c r="D406" s="99" t="s">
        <v>223</v>
      </c>
      <c r="E406" s="99" t="s">
        <v>207</v>
      </c>
      <c r="F406" s="99" t="s">
        <v>63</v>
      </c>
      <c r="G406" s="99" t="s">
        <v>194</v>
      </c>
      <c r="H406" s="100">
        <f>H407</f>
        <v>115500</v>
      </c>
      <c r="I406" s="29"/>
      <c r="J406" s="29"/>
      <c r="K406" s="68"/>
    </row>
    <row r="407" spans="1:11" s="107" customFormat="1" ht="93" customHeight="1">
      <c r="A407" s="110"/>
      <c r="B407" s="88" t="s">
        <v>171</v>
      </c>
      <c r="C407" s="102" t="s">
        <v>360</v>
      </c>
      <c r="D407" s="102" t="s">
        <v>223</v>
      </c>
      <c r="E407" s="102" t="s">
        <v>207</v>
      </c>
      <c r="F407" s="102" t="s">
        <v>170</v>
      </c>
      <c r="G407" s="102" t="s">
        <v>78</v>
      </c>
      <c r="H407" s="103">
        <v>115500</v>
      </c>
      <c r="I407" s="29"/>
      <c r="J407" s="29"/>
      <c r="K407" s="68"/>
    </row>
    <row r="408" spans="1:12" ht="45.75" customHeight="1">
      <c r="A408" s="113">
        <v>13</v>
      </c>
      <c r="B408" s="56" t="s">
        <v>361</v>
      </c>
      <c r="C408" s="55" t="s">
        <v>362</v>
      </c>
      <c r="D408" s="55"/>
      <c r="E408" s="55"/>
      <c r="F408" s="56"/>
      <c r="G408" s="55"/>
      <c r="H408" s="73">
        <f>H409+H420</f>
        <v>1574323</v>
      </c>
      <c r="I408" s="29"/>
      <c r="J408" s="33"/>
      <c r="K408" s="71"/>
      <c r="L408" s="107"/>
    </row>
    <row r="409" spans="1:11" ht="18" customHeight="1">
      <c r="A409" s="121"/>
      <c r="B409" s="58" t="s">
        <v>375</v>
      </c>
      <c r="C409" s="27" t="s">
        <v>362</v>
      </c>
      <c r="D409" s="27" t="s">
        <v>263</v>
      </c>
      <c r="E409" s="27" t="s">
        <v>196</v>
      </c>
      <c r="F409" s="27"/>
      <c r="G409" s="27"/>
      <c r="H409" s="30">
        <f>H410+H418+H414</f>
        <v>1526323</v>
      </c>
      <c r="I409" s="29"/>
      <c r="J409" s="33"/>
      <c r="K409" s="71"/>
    </row>
    <row r="410" spans="1:11" ht="17.25" customHeight="1">
      <c r="A410" s="110"/>
      <c r="B410" s="58" t="s">
        <v>387</v>
      </c>
      <c r="C410" s="27" t="s">
        <v>362</v>
      </c>
      <c r="D410" s="27" t="s">
        <v>263</v>
      </c>
      <c r="E410" s="27" t="s">
        <v>196</v>
      </c>
      <c r="F410" s="27" t="s">
        <v>63</v>
      </c>
      <c r="G410" s="27" t="s">
        <v>194</v>
      </c>
      <c r="H410" s="30">
        <f>H411+H412+H413</f>
        <v>1193180</v>
      </c>
      <c r="I410" s="29"/>
      <c r="J410" s="33"/>
      <c r="K410" s="71"/>
    </row>
    <row r="411" spans="1:11" ht="155.25" customHeight="1">
      <c r="A411" s="110"/>
      <c r="B411" s="88" t="s">
        <v>174</v>
      </c>
      <c r="C411" s="23" t="s">
        <v>362</v>
      </c>
      <c r="D411" s="23" t="s">
        <v>263</v>
      </c>
      <c r="E411" s="23" t="s">
        <v>196</v>
      </c>
      <c r="F411" s="23" t="s">
        <v>172</v>
      </c>
      <c r="G411" s="23" t="s">
        <v>77</v>
      </c>
      <c r="H411" s="25">
        <v>1165680</v>
      </c>
      <c r="I411" s="29"/>
      <c r="J411" s="33"/>
      <c r="K411" s="71"/>
    </row>
    <row r="412" spans="1:11" ht="36" customHeight="1" hidden="1">
      <c r="A412" s="110"/>
      <c r="B412" s="22" t="s">
        <v>308</v>
      </c>
      <c r="C412" s="23" t="s">
        <v>362</v>
      </c>
      <c r="D412" s="23" t="s">
        <v>263</v>
      </c>
      <c r="E412" s="23" t="s">
        <v>196</v>
      </c>
      <c r="F412" s="23" t="s">
        <v>62</v>
      </c>
      <c r="G412" s="23" t="s">
        <v>327</v>
      </c>
      <c r="H412" s="25">
        <v>0</v>
      </c>
      <c r="I412" s="29"/>
      <c r="J412" s="33"/>
      <c r="K412" s="71"/>
    </row>
    <row r="413" spans="1:11" ht="117" customHeight="1">
      <c r="A413" s="110"/>
      <c r="B413" s="88" t="s">
        <v>173</v>
      </c>
      <c r="C413" s="23" t="s">
        <v>362</v>
      </c>
      <c r="D413" s="23" t="s">
        <v>263</v>
      </c>
      <c r="E413" s="23" t="s">
        <v>196</v>
      </c>
      <c r="F413" s="23" t="s">
        <v>172</v>
      </c>
      <c r="G413" s="23" t="s">
        <v>78</v>
      </c>
      <c r="H413" s="25">
        <f>13750+13750</f>
        <v>27500</v>
      </c>
      <c r="I413" s="29"/>
      <c r="J413" s="33"/>
      <c r="K413" s="71"/>
    </row>
    <row r="414" spans="1:11" ht="24" customHeight="1">
      <c r="A414" s="110"/>
      <c r="B414" s="58" t="s">
        <v>389</v>
      </c>
      <c r="C414" s="27" t="s">
        <v>362</v>
      </c>
      <c r="D414" s="27" t="s">
        <v>263</v>
      </c>
      <c r="E414" s="27" t="s">
        <v>196</v>
      </c>
      <c r="F414" s="27" t="s">
        <v>63</v>
      </c>
      <c r="G414" s="27" t="s">
        <v>194</v>
      </c>
      <c r="H414" s="30">
        <f>H415+H416+H417</f>
        <v>260343</v>
      </c>
      <c r="I414" s="29"/>
      <c r="J414" s="33"/>
      <c r="K414" s="71"/>
    </row>
    <row r="415" spans="1:12" ht="107.25" customHeight="1">
      <c r="A415" s="110"/>
      <c r="B415" s="88" t="s">
        <v>173</v>
      </c>
      <c r="C415" s="23" t="s">
        <v>362</v>
      </c>
      <c r="D415" s="23" t="s">
        <v>263</v>
      </c>
      <c r="E415" s="23" t="s">
        <v>196</v>
      </c>
      <c r="F415" s="23" t="s">
        <v>61</v>
      </c>
      <c r="G415" s="23" t="s">
        <v>78</v>
      </c>
      <c r="H415" s="25">
        <f>258118+2000</f>
        <v>260118</v>
      </c>
      <c r="I415" s="29"/>
      <c r="J415" s="33"/>
      <c r="K415" s="71"/>
      <c r="L415" s="77"/>
    </row>
    <row r="416" spans="1:11" ht="36" customHeight="1" hidden="1">
      <c r="A416" s="110"/>
      <c r="B416" s="22" t="s">
        <v>304</v>
      </c>
      <c r="C416" s="23" t="s">
        <v>362</v>
      </c>
      <c r="D416" s="23" t="s">
        <v>263</v>
      </c>
      <c r="E416" s="23" t="s">
        <v>196</v>
      </c>
      <c r="F416" s="23" t="s">
        <v>61</v>
      </c>
      <c r="G416" s="23" t="s">
        <v>305</v>
      </c>
      <c r="H416" s="25">
        <v>0</v>
      </c>
      <c r="I416" s="29"/>
      <c r="J416" s="33"/>
      <c r="K416" s="71"/>
    </row>
    <row r="417" spans="1:11" ht="91.5" customHeight="1">
      <c r="A417" s="110"/>
      <c r="B417" s="88" t="s">
        <v>178</v>
      </c>
      <c r="C417" s="23" t="s">
        <v>362</v>
      </c>
      <c r="D417" s="23" t="s">
        <v>263</v>
      </c>
      <c r="E417" s="23" t="s">
        <v>196</v>
      </c>
      <c r="F417" s="23" t="s">
        <v>61</v>
      </c>
      <c r="G417" s="23" t="s">
        <v>79</v>
      </c>
      <c r="H417" s="25">
        <v>225</v>
      </c>
      <c r="I417" s="29"/>
      <c r="J417" s="33"/>
      <c r="K417" s="71"/>
    </row>
    <row r="418" spans="1:11" s="34" customFormat="1" ht="30.75" customHeight="1">
      <c r="A418" s="43"/>
      <c r="B418" s="98" t="s">
        <v>330</v>
      </c>
      <c r="C418" s="99" t="s">
        <v>362</v>
      </c>
      <c r="D418" s="99" t="s">
        <v>263</v>
      </c>
      <c r="E418" s="99" t="s">
        <v>196</v>
      </c>
      <c r="F418" s="99" t="s">
        <v>63</v>
      </c>
      <c r="G418" s="99" t="s">
        <v>194</v>
      </c>
      <c r="H418" s="100">
        <f>H419</f>
        <v>72800</v>
      </c>
      <c r="I418" s="32"/>
      <c r="J418" s="28"/>
      <c r="K418" s="72"/>
    </row>
    <row r="419" spans="1:11" ht="180.75" customHeight="1">
      <c r="A419" s="110"/>
      <c r="B419" s="92" t="s">
        <v>167</v>
      </c>
      <c r="C419" s="102" t="s">
        <v>362</v>
      </c>
      <c r="D419" s="102" t="s">
        <v>263</v>
      </c>
      <c r="E419" s="102" t="s">
        <v>196</v>
      </c>
      <c r="F419" s="102" t="s">
        <v>175</v>
      </c>
      <c r="G419" s="102" t="s">
        <v>77</v>
      </c>
      <c r="H419" s="146">
        <v>72800</v>
      </c>
      <c r="I419" s="29"/>
      <c r="J419" s="33"/>
      <c r="K419" s="71"/>
    </row>
    <row r="420" spans="1:11" ht="31.5" customHeight="1">
      <c r="A420" s="110"/>
      <c r="B420" s="26" t="s">
        <v>268</v>
      </c>
      <c r="C420" s="27" t="s">
        <v>362</v>
      </c>
      <c r="D420" s="27" t="s">
        <v>223</v>
      </c>
      <c r="E420" s="27" t="s">
        <v>261</v>
      </c>
      <c r="F420" s="27" t="s">
        <v>63</v>
      </c>
      <c r="G420" s="27" t="s">
        <v>194</v>
      </c>
      <c r="H420" s="30">
        <f>H421</f>
        <v>48000</v>
      </c>
      <c r="I420" s="31">
        <v>0</v>
      </c>
      <c r="J420" s="28">
        <f>I420-H420</f>
        <v>-48000</v>
      </c>
      <c r="K420" s="71">
        <f>I420/H420*100</f>
        <v>0</v>
      </c>
    </row>
    <row r="421" spans="1:11" ht="134.25" customHeight="1">
      <c r="A421" s="110"/>
      <c r="B421" s="88" t="s">
        <v>177</v>
      </c>
      <c r="C421" s="23" t="s">
        <v>362</v>
      </c>
      <c r="D421" s="23" t="s">
        <v>223</v>
      </c>
      <c r="E421" s="23" t="s">
        <v>261</v>
      </c>
      <c r="F421" s="23" t="s">
        <v>69</v>
      </c>
      <c r="G421" s="23" t="s">
        <v>101</v>
      </c>
      <c r="H421" s="25">
        <v>48000</v>
      </c>
      <c r="I421" s="29">
        <v>0</v>
      </c>
      <c r="J421" s="33">
        <f>I421-H421</f>
        <v>-48000</v>
      </c>
      <c r="K421" s="71">
        <f>I421/H421*100</f>
        <v>0</v>
      </c>
    </row>
    <row r="422" spans="1:11" ht="51.75" customHeight="1">
      <c r="A422" s="122">
        <v>14</v>
      </c>
      <c r="B422" s="56" t="s">
        <v>363</v>
      </c>
      <c r="C422" s="55" t="s">
        <v>364</v>
      </c>
      <c r="D422" s="55"/>
      <c r="E422" s="55"/>
      <c r="F422" s="56"/>
      <c r="G422" s="55"/>
      <c r="H422" s="73">
        <f>H423+H434</f>
        <v>3367341</v>
      </c>
      <c r="I422" s="29"/>
      <c r="J422" s="33"/>
      <c r="K422" s="71"/>
    </row>
    <row r="423" spans="1:11" ht="22.5" customHeight="1">
      <c r="A423" s="123"/>
      <c r="B423" s="58" t="s">
        <v>375</v>
      </c>
      <c r="C423" s="27" t="s">
        <v>364</v>
      </c>
      <c r="D423" s="27" t="s">
        <v>263</v>
      </c>
      <c r="E423" s="27" t="s">
        <v>196</v>
      </c>
      <c r="F423" s="27"/>
      <c r="G423" s="27"/>
      <c r="H423" s="30">
        <f>H424+H432+H428</f>
        <v>3264341</v>
      </c>
      <c r="I423" s="29"/>
      <c r="J423" s="33"/>
      <c r="K423" s="71"/>
    </row>
    <row r="424" spans="1:11" ht="16.5" customHeight="1">
      <c r="A424" s="110"/>
      <c r="B424" s="58" t="s">
        <v>387</v>
      </c>
      <c r="C424" s="27" t="s">
        <v>364</v>
      </c>
      <c r="D424" s="27" t="s">
        <v>263</v>
      </c>
      <c r="E424" s="27" t="s">
        <v>196</v>
      </c>
      <c r="F424" s="27" t="s">
        <v>63</v>
      </c>
      <c r="G424" s="27" t="s">
        <v>194</v>
      </c>
      <c r="H424" s="30">
        <f>H425+H426+H427</f>
        <v>2567000</v>
      </c>
      <c r="I424" s="29"/>
      <c r="J424" s="33"/>
      <c r="K424" s="71"/>
    </row>
    <row r="425" spans="1:11" ht="150" customHeight="1">
      <c r="A425" s="110"/>
      <c r="B425" s="88" t="s">
        <v>174</v>
      </c>
      <c r="C425" s="23" t="s">
        <v>364</v>
      </c>
      <c r="D425" s="23" t="s">
        <v>263</v>
      </c>
      <c r="E425" s="23" t="s">
        <v>196</v>
      </c>
      <c r="F425" s="23" t="s">
        <v>172</v>
      </c>
      <c r="G425" s="23" t="s">
        <v>77</v>
      </c>
      <c r="H425" s="25">
        <v>2503200</v>
      </c>
      <c r="I425" s="29"/>
      <c r="J425" s="33"/>
      <c r="K425" s="71"/>
    </row>
    <row r="426" spans="1:11" ht="36" customHeight="1" hidden="1">
      <c r="A426" s="110"/>
      <c r="B426" s="22" t="s">
        <v>308</v>
      </c>
      <c r="C426" s="23" t="s">
        <v>364</v>
      </c>
      <c r="D426" s="23" t="s">
        <v>263</v>
      </c>
      <c r="E426" s="23" t="s">
        <v>196</v>
      </c>
      <c r="F426" s="23" t="s">
        <v>62</v>
      </c>
      <c r="G426" s="23" t="s">
        <v>327</v>
      </c>
      <c r="H426" s="25">
        <v>0</v>
      </c>
      <c r="I426" s="29"/>
      <c r="J426" s="33"/>
      <c r="K426" s="71"/>
    </row>
    <row r="427" spans="1:11" ht="114" customHeight="1">
      <c r="A427" s="110"/>
      <c r="B427" s="88" t="s">
        <v>173</v>
      </c>
      <c r="C427" s="23" t="s">
        <v>364</v>
      </c>
      <c r="D427" s="23" t="s">
        <v>263</v>
      </c>
      <c r="E427" s="23" t="s">
        <v>196</v>
      </c>
      <c r="F427" s="23" t="s">
        <v>172</v>
      </c>
      <c r="G427" s="23" t="s">
        <v>78</v>
      </c>
      <c r="H427" s="25">
        <f>31900+31900</f>
        <v>63800</v>
      </c>
      <c r="I427" s="29"/>
      <c r="J427" s="33"/>
      <c r="K427" s="71"/>
    </row>
    <row r="428" spans="1:11" ht="21" customHeight="1">
      <c r="A428" s="110"/>
      <c r="B428" s="58" t="s">
        <v>389</v>
      </c>
      <c r="C428" s="27" t="s">
        <v>364</v>
      </c>
      <c r="D428" s="27" t="s">
        <v>263</v>
      </c>
      <c r="E428" s="27" t="s">
        <v>196</v>
      </c>
      <c r="F428" s="27" t="s">
        <v>63</v>
      </c>
      <c r="G428" s="27" t="s">
        <v>194</v>
      </c>
      <c r="H428" s="30">
        <f>H429+H430+H431</f>
        <v>520741</v>
      </c>
      <c r="I428" s="29"/>
      <c r="J428" s="33"/>
      <c r="K428" s="71"/>
    </row>
    <row r="429" spans="1:12" ht="113.25" customHeight="1">
      <c r="A429" s="110"/>
      <c r="B429" s="88" t="s">
        <v>173</v>
      </c>
      <c r="C429" s="23" t="s">
        <v>364</v>
      </c>
      <c r="D429" s="23" t="s">
        <v>263</v>
      </c>
      <c r="E429" s="23" t="s">
        <v>196</v>
      </c>
      <c r="F429" s="23" t="s">
        <v>61</v>
      </c>
      <c r="G429" s="23" t="s">
        <v>78</v>
      </c>
      <c r="H429" s="25">
        <f>516031+4560</f>
        <v>520591</v>
      </c>
      <c r="I429" s="29"/>
      <c r="J429" s="33"/>
      <c r="K429" s="71"/>
      <c r="L429" s="77"/>
    </row>
    <row r="430" spans="1:11" ht="2.25" customHeight="1" hidden="1">
      <c r="A430" s="110"/>
      <c r="B430" s="22" t="s">
        <v>304</v>
      </c>
      <c r="C430" s="23" t="s">
        <v>364</v>
      </c>
      <c r="D430" s="23" t="s">
        <v>263</v>
      </c>
      <c r="E430" s="23" t="s">
        <v>196</v>
      </c>
      <c r="F430" s="23" t="s">
        <v>61</v>
      </c>
      <c r="G430" s="23" t="s">
        <v>305</v>
      </c>
      <c r="H430" s="25">
        <v>0</v>
      </c>
      <c r="I430" s="29"/>
      <c r="J430" s="33"/>
      <c r="K430" s="71"/>
    </row>
    <row r="431" spans="1:11" ht="102" customHeight="1">
      <c r="A431" s="110"/>
      <c r="B431" s="88" t="s">
        <v>178</v>
      </c>
      <c r="C431" s="23" t="s">
        <v>364</v>
      </c>
      <c r="D431" s="23" t="s">
        <v>263</v>
      </c>
      <c r="E431" s="23" t="s">
        <v>196</v>
      </c>
      <c r="F431" s="23" t="s">
        <v>61</v>
      </c>
      <c r="G431" s="23" t="s">
        <v>79</v>
      </c>
      <c r="H431" s="25">
        <v>150</v>
      </c>
      <c r="I431" s="29"/>
      <c r="J431" s="33"/>
      <c r="K431" s="71"/>
    </row>
    <row r="432" spans="1:11" s="34" customFormat="1" ht="30.75" customHeight="1">
      <c r="A432" s="43"/>
      <c r="B432" s="98" t="s">
        <v>330</v>
      </c>
      <c r="C432" s="99" t="s">
        <v>364</v>
      </c>
      <c r="D432" s="99" t="s">
        <v>263</v>
      </c>
      <c r="E432" s="99" t="s">
        <v>196</v>
      </c>
      <c r="F432" s="99" t="s">
        <v>63</v>
      </c>
      <c r="G432" s="99" t="s">
        <v>194</v>
      </c>
      <c r="H432" s="100">
        <f>H433</f>
        <v>176600</v>
      </c>
      <c r="I432" s="32"/>
      <c r="J432" s="28"/>
      <c r="K432" s="72"/>
    </row>
    <row r="433" spans="1:11" ht="192" customHeight="1">
      <c r="A433" s="110"/>
      <c r="B433" s="92" t="s">
        <v>167</v>
      </c>
      <c r="C433" s="102" t="s">
        <v>364</v>
      </c>
      <c r="D433" s="102" t="s">
        <v>263</v>
      </c>
      <c r="E433" s="102" t="s">
        <v>196</v>
      </c>
      <c r="F433" s="102" t="s">
        <v>175</v>
      </c>
      <c r="G433" s="102" t="s">
        <v>77</v>
      </c>
      <c r="H433" s="146">
        <v>176600</v>
      </c>
      <c r="I433" s="29"/>
      <c r="J433" s="33"/>
      <c r="K433" s="71"/>
    </row>
    <row r="434" spans="1:11" ht="31.5" customHeight="1">
      <c r="A434" s="110"/>
      <c r="B434" s="26" t="s">
        <v>268</v>
      </c>
      <c r="C434" s="27" t="s">
        <v>364</v>
      </c>
      <c r="D434" s="27" t="s">
        <v>223</v>
      </c>
      <c r="E434" s="27" t="s">
        <v>261</v>
      </c>
      <c r="F434" s="27" t="s">
        <v>63</v>
      </c>
      <c r="G434" s="27" t="s">
        <v>194</v>
      </c>
      <c r="H434" s="30">
        <f>H435</f>
        <v>103000</v>
      </c>
      <c r="I434" s="31">
        <v>0</v>
      </c>
      <c r="J434" s="28">
        <f>I434-H434</f>
        <v>-103000</v>
      </c>
      <c r="K434" s="71">
        <f>I434/H434*100</f>
        <v>0</v>
      </c>
    </row>
    <row r="435" spans="1:11" ht="169.5" customHeight="1">
      <c r="A435" s="110"/>
      <c r="B435" s="88" t="s">
        <v>177</v>
      </c>
      <c r="C435" s="23" t="s">
        <v>364</v>
      </c>
      <c r="D435" s="23" t="s">
        <v>223</v>
      </c>
      <c r="E435" s="23" t="s">
        <v>261</v>
      </c>
      <c r="F435" s="23" t="s">
        <v>69</v>
      </c>
      <c r="G435" s="23" t="s">
        <v>101</v>
      </c>
      <c r="H435" s="25">
        <v>103000</v>
      </c>
      <c r="I435" s="29">
        <v>0</v>
      </c>
      <c r="J435" s="33">
        <f>I435-H435</f>
        <v>-103000</v>
      </c>
      <c r="K435" s="71">
        <f>I435/H435*100</f>
        <v>0</v>
      </c>
    </row>
    <row r="436" spans="1:11" ht="45.75" customHeight="1">
      <c r="A436" s="113">
        <v>15</v>
      </c>
      <c r="B436" s="56" t="s">
        <v>365</v>
      </c>
      <c r="C436" s="55" t="s">
        <v>366</v>
      </c>
      <c r="D436" s="55"/>
      <c r="E436" s="55"/>
      <c r="F436" s="56"/>
      <c r="G436" s="55"/>
      <c r="H436" s="73">
        <f>H437+H448</f>
        <v>2151731</v>
      </c>
      <c r="I436" s="29"/>
      <c r="J436" s="33"/>
      <c r="K436" s="71"/>
    </row>
    <row r="437" spans="1:11" ht="16.5" customHeight="1">
      <c r="A437" s="121"/>
      <c r="B437" s="58" t="s">
        <v>276</v>
      </c>
      <c r="C437" s="27" t="s">
        <v>366</v>
      </c>
      <c r="D437" s="27" t="s">
        <v>263</v>
      </c>
      <c r="E437" s="27" t="s">
        <v>196</v>
      </c>
      <c r="F437" s="27"/>
      <c r="G437" s="27"/>
      <c r="H437" s="30">
        <f>H438+H442+H446</f>
        <v>2068631</v>
      </c>
      <c r="I437" s="29"/>
      <c r="J437" s="33"/>
      <c r="K437" s="71"/>
    </row>
    <row r="438" spans="1:11" ht="15" customHeight="1">
      <c r="A438" s="110"/>
      <c r="B438" s="58" t="s">
        <v>387</v>
      </c>
      <c r="C438" s="27" t="s">
        <v>366</v>
      </c>
      <c r="D438" s="27" t="s">
        <v>263</v>
      </c>
      <c r="E438" s="27" t="s">
        <v>196</v>
      </c>
      <c r="F438" s="27" t="s">
        <v>63</v>
      </c>
      <c r="G438" s="27" t="s">
        <v>194</v>
      </c>
      <c r="H438" s="30">
        <f>H439+H440+H441</f>
        <v>1607360</v>
      </c>
      <c r="I438" s="29"/>
      <c r="J438" s="33"/>
      <c r="K438" s="71"/>
    </row>
    <row r="439" spans="1:11" ht="145.5" customHeight="1">
      <c r="A439" s="110"/>
      <c r="B439" s="88" t="s">
        <v>174</v>
      </c>
      <c r="C439" s="23" t="s">
        <v>366</v>
      </c>
      <c r="D439" s="23" t="s">
        <v>263</v>
      </c>
      <c r="E439" s="23" t="s">
        <v>196</v>
      </c>
      <c r="F439" s="23" t="s">
        <v>172</v>
      </c>
      <c r="G439" s="23" t="s">
        <v>77</v>
      </c>
      <c r="H439" s="25">
        <v>1571160</v>
      </c>
      <c r="I439" s="29"/>
      <c r="J439" s="33"/>
      <c r="K439" s="71"/>
    </row>
    <row r="440" spans="1:11" ht="36" customHeight="1" hidden="1">
      <c r="A440" s="110"/>
      <c r="B440" s="22" t="s">
        <v>308</v>
      </c>
      <c r="C440" s="23" t="s">
        <v>366</v>
      </c>
      <c r="D440" s="23" t="s">
        <v>263</v>
      </c>
      <c r="E440" s="23" t="s">
        <v>196</v>
      </c>
      <c r="F440" s="23" t="s">
        <v>62</v>
      </c>
      <c r="G440" s="23" t="s">
        <v>327</v>
      </c>
      <c r="H440" s="25">
        <v>0</v>
      </c>
      <c r="I440" s="29"/>
      <c r="J440" s="33"/>
      <c r="K440" s="71"/>
    </row>
    <row r="441" spans="1:11" ht="89.25" customHeight="1">
      <c r="A441" s="110"/>
      <c r="B441" s="88" t="s">
        <v>173</v>
      </c>
      <c r="C441" s="23" t="s">
        <v>366</v>
      </c>
      <c r="D441" s="23" t="s">
        <v>263</v>
      </c>
      <c r="E441" s="23" t="s">
        <v>196</v>
      </c>
      <c r="F441" s="23" t="s">
        <v>172</v>
      </c>
      <c r="G441" s="23" t="s">
        <v>78</v>
      </c>
      <c r="H441" s="25">
        <f>18100+18100</f>
        <v>36200</v>
      </c>
      <c r="I441" s="29"/>
      <c r="J441" s="33"/>
      <c r="K441" s="71"/>
    </row>
    <row r="442" spans="1:11" ht="20.25" customHeight="1">
      <c r="A442" s="110"/>
      <c r="B442" s="58" t="s">
        <v>389</v>
      </c>
      <c r="C442" s="27" t="s">
        <v>366</v>
      </c>
      <c r="D442" s="27" t="s">
        <v>263</v>
      </c>
      <c r="E442" s="27" t="s">
        <v>196</v>
      </c>
      <c r="F442" s="27" t="s">
        <v>63</v>
      </c>
      <c r="G442" s="27" t="s">
        <v>194</v>
      </c>
      <c r="H442" s="30">
        <f>H443+H444+H445</f>
        <v>353871</v>
      </c>
      <c r="I442" s="29"/>
      <c r="J442" s="33"/>
      <c r="K442" s="71"/>
    </row>
    <row r="443" spans="1:12" ht="126" customHeight="1">
      <c r="A443" s="110"/>
      <c r="B443" s="88" t="s">
        <v>173</v>
      </c>
      <c r="C443" s="23" t="s">
        <v>366</v>
      </c>
      <c r="D443" s="23" t="s">
        <v>263</v>
      </c>
      <c r="E443" s="23" t="s">
        <v>196</v>
      </c>
      <c r="F443" s="23" t="s">
        <v>61</v>
      </c>
      <c r="G443" s="23" t="s">
        <v>78</v>
      </c>
      <c r="H443" s="25">
        <f>351076+2720</f>
        <v>353796</v>
      </c>
      <c r="I443" s="29"/>
      <c r="J443" s="33"/>
      <c r="K443" s="71"/>
      <c r="L443" s="77"/>
    </row>
    <row r="444" spans="1:11" ht="36" customHeight="1" hidden="1">
      <c r="A444" s="110"/>
      <c r="B444" s="22" t="s">
        <v>304</v>
      </c>
      <c r="C444" s="23" t="s">
        <v>366</v>
      </c>
      <c r="D444" s="23" t="s">
        <v>263</v>
      </c>
      <c r="E444" s="23" t="s">
        <v>196</v>
      </c>
      <c r="F444" s="23" t="s">
        <v>61</v>
      </c>
      <c r="G444" s="23" t="s">
        <v>305</v>
      </c>
      <c r="H444" s="25">
        <v>0</v>
      </c>
      <c r="I444" s="29"/>
      <c r="J444" s="33"/>
      <c r="K444" s="71"/>
    </row>
    <row r="445" spans="1:11" ht="90" customHeight="1">
      <c r="A445" s="110"/>
      <c r="B445" s="88" t="s">
        <v>178</v>
      </c>
      <c r="C445" s="23" t="s">
        <v>366</v>
      </c>
      <c r="D445" s="23" t="s">
        <v>263</v>
      </c>
      <c r="E445" s="23" t="s">
        <v>196</v>
      </c>
      <c r="F445" s="23" t="s">
        <v>61</v>
      </c>
      <c r="G445" s="23" t="s">
        <v>79</v>
      </c>
      <c r="H445" s="25">
        <v>75</v>
      </c>
      <c r="I445" s="29"/>
      <c r="J445" s="33"/>
      <c r="K445" s="71"/>
    </row>
    <row r="446" spans="1:11" s="34" customFormat="1" ht="30.75" customHeight="1">
      <c r="A446" s="43"/>
      <c r="B446" s="98" t="s">
        <v>330</v>
      </c>
      <c r="C446" s="99" t="s">
        <v>366</v>
      </c>
      <c r="D446" s="99" t="s">
        <v>263</v>
      </c>
      <c r="E446" s="99" t="s">
        <v>196</v>
      </c>
      <c r="F446" s="99" t="s">
        <v>63</v>
      </c>
      <c r="G446" s="99" t="s">
        <v>194</v>
      </c>
      <c r="H446" s="100">
        <f>H447</f>
        <v>107400</v>
      </c>
      <c r="I446" s="32"/>
      <c r="J446" s="28"/>
      <c r="K446" s="72"/>
    </row>
    <row r="447" spans="1:11" ht="180.75" customHeight="1">
      <c r="A447" s="110"/>
      <c r="B447" s="92" t="s">
        <v>167</v>
      </c>
      <c r="C447" s="102" t="s">
        <v>366</v>
      </c>
      <c r="D447" s="102" t="s">
        <v>263</v>
      </c>
      <c r="E447" s="102" t="s">
        <v>196</v>
      </c>
      <c r="F447" s="102" t="s">
        <v>175</v>
      </c>
      <c r="G447" s="102" t="s">
        <v>77</v>
      </c>
      <c r="H447" s="146">
        <v>107400</v>
      </c>
      <c r="I447" s="29"/>
      <c r="J447" s="33"/>
      <c r="K447" s="71"/>
    </row>
    <row r="448" spans="1:11" ht="19.5" customHeight="1">
      <c r="A448" s="110"/>
      <c r="B448" s="26" t="s">
        <v>268</v>
      </c>
      <c r="C448" s="27" t="s">
        <v>366</v>
      </c>
      <c r="D448" s="27" t="s">
        <v>223</v>
      </c>
      <c r="E448" s="27" t="s">
        <v>261</v>
      </c>
      <c r="F448" s="27" t="s">
        <v>63</v>
      </c>
      <c r="G448" s="27" t="s">
        <v>194</v>
      </c>
      <c r="H448" s="30">
        <f>H449</f>
        <v>83100</v>
      </c>
      <c r="I448" s="31">
        <v>0</v>
      </c>
      <c r="J448" s="28">
        <f>I448-H448</f>
        <v>-83100</v>
      </c>
      <c r="K448" s="71">
        <f>I448/H448*100</f>
        <v>0</v>
      </c>
    </row>
    <row r="449" spans="1:11" ht="157.5" customHeight="1">
      <c r="A449" s="110"/>
      <c r="B449" s="88" t="s">
        <v>177</v>
      </c>
      <c r="C449" s="23" t="s">
        <v>366</v>
      </c>
      <c r="D449" s="23" t="s">
        <v>223</v>
      </c>
      <c r="E449" s="23" t="s">
        <v>261</v>
      </c>
      <c r="F449" s="23" t="s">
        <v>69</v>
      </c>
      <c r="G449" s="23" t="s">
        <v>101</v>
      </c>
      <c r="H449" s="25">
        <v>83100</v>
      </c>
      <c r="I449" s="29">
        <v>0</v>
      </c>
      <c r="J449" s="33">
        <f>I449-H449</f>
        <v>-83100</v>
      </c>
      <c r="K449" s="71">
        <f>I449/H449*100</f>
        <v>0</v>
      </c>
    </row>
    <row r="450" spans="1:11" s="107" customFormat="1" ht="45.75" customHeight="1">
      <c r="A450" s="113">
        <v>16</v>
      </c>
      <c r="B450" s="56" t="s">
        <v>367</v>
      </c>
      <c r="C450" s="55" t="s">
        <v>368</v>
      </c>
      <c r="D450" s="55"/>
      <c r="E450" s="55"/>
      <c r="F450" s="56"/>
      <c r="G450" s="55"/>
      <c r="H450" s="73">
        <f>H451+H462</f>
        <v>4983330</v>
      </c>
      <c r="I450" s="29"/>
      <c r="J450" s="29"/>
      <c r="K450" s="68"/>
    </row>
    <row r="451" spans="1:11" s="107" customFormat="1" ht="18" customHeight="1">
      <c r="A451" s="121"/>
      <c r="B451" s="58" t="s">
        <v>276</v>
      </c>
      <c r="C451" s="27" t="s">
        <v>368</v>
      </c>
      <c r="D451" s="27" t="s">
        <v>263</v>
      </c>
      <c r="E451" s="27" t="s">
        <v>196</v>
      </c>
      <c r="F451" s="27"/>
      <c r="G451" s="27"/>
      <c r="H451" s="30">
        <f>H452+H456+H460</f>
        <v>4726030</v>
      </c>
      <c r="I451" s="29"/>
      <c r="J451" s="29"/>
      <c r="K451" s="68"/>
    </row>
    <row r="452" spans="1:11" ht="15.75" customHeight="1">
      <c r="A452" s="110"/>
      <c r="B452" s="58" t="s">
        <v>387</v>
      </c>
      <c r="C452" s="23" t="s">
        <v>368</v>
      </c>
      <c r="D452" s="27" t="s">
        <v>488</v>
      </c>
      <c r="E452" s="27" t="s">
        <v>196</v>
      </c>
      <c r="F452" s="27" t="s">
        <v>63</v>
      </c>
      <c r="G452" s="27" t="s">
        <v>194</v>
      </c>
      <c r="H452" s="30">
        <f>H453+H454+H455</f>
        <v>3425960</v>
      </c>
      <c r="I452" s="29"/>
      <c r="J452" s="33"/>
      <c r="K452" s="71"/>
    </row>
    <row r="453" spans="1:11" ht="155.25" customHeight="1">
      <c r="A453" s="110"/>
      <c r="B453" s="88" t="s">
        <v>174</v>
      </c>
      <c r="C453" s="23" t="s">
        <v>368</v>
      </c>
      <c r="D453" s="23" t="s">
        <v>263</v>
      </c>
      <c r="E453" s="23" t="s">
        <v>196</v>
      </c>
      <c r="F453" s="23" t="s">
        <v>172</v>
      </c>
      <c r="G453" s="23" t="s">
        <v>77</v>
      </c>
      <c r="H453" s="25">
        <v>3305160</v>
      </c>
      <c r="I453" s="29"/>
      <c r="J453" s="33"/>
      <c r="K453" s="71"/>
    </row>
    <row r="454" spans="1:11" ht="36" customHeight="1" hidden="1">
      <c r="A454" s="110"/>
      <c r="B454" s="22" t="s">
        <v>308</v>
      </c>
      <c r="C454" s="23" t="s">
        <v>368</v>
      </c>
      <c r="D454" s="23" t="s">
        <v>263</v>
      </c>
      <c r="E454" s="23" t="s">
        <v>196</v>
      </c>
      <c r="F454" s="23" t="s">
        <v>62</v>
      </c>
      <c r="G454" s="23" t="s">
        <v>327</v>
      </c>
      <c r="H454" s="25">
        <v>0</v>
      </c>
      <c r="I454" s="29"/>
      <c r="J454" s="33"/>
      <c r="K454" s="71"/>
    </row>
    <row r="455" spans="1:11" ht="105.75" customHeight="1">
      <c r="A455" s="110"/>
      <c r="B455" s="88" t="s">
        <v>173</v>
      </c>
      <c r="C455" s="23" t="s">
        <v>368</v>
      </c>
      <c r="D455" s="23" t="s">
        <v>263</v>
      </c>
      <c r="E455" s="23" t="s">
        <v>196</v>
      </c>
      <c r="F455" s="23" t="s">
        <v>172</v>
      </c>
      <c r="G455" s="23" t="s">
        <v>78</v>
      </c>
      <c r="H455" s="25">
        <f>60400+60400</f>
        <v>120800</v>
      </c>
      <c r="I455" s="29"/>
      <c r="J455" s="33"/>
      <c r="K455" s="71"/>
    </row>
    <row r="456" spans="1:11" ht="18.75" customHeight="1">
      <c r="A456" s="110"/>
      <c r="B456" s="58" t="s">
        <v>389</v>
      </c>
      <c r="C456" s="23" t="s">
        <v>368</v>
      </c>
      <c r="D456" s="27" t="s">
        <v>263</v>
      </c>
      <c r="E456" s="27" t="s">
        <v>196</v>
      </c>
      <c r="F456" s="27" t="s">
        <v>63</v>
      </c>
      <c r="G456" s="27" t="s">
        <v>194</v>
      </c>
      <c r="H456" s="30">
        <f>H457+H458+H459</f>
        <v>1056170</v>
      </c>
      <c r="I456" s="29"/>
      <c r="J456" s="33"/>
      <c r="K456" s="71"/>
    </row>
    <row r="457" spans="1:12" ht="110.25" customHeight="1">
      <c r="A457" s="110"/>
      <c r="B457" s="88" t="s">
        <v>173</v>
      </c>
      <c r="C457" s="23" t="s">
        <v>368</v>
      </c>
      <c r="D457" s="23" t="s">
        <v>263</v>
      </c>
      <c r="E457" s="23" t="s">
        <v>196</v>
      </c>
      <c r="F457" s="23" t="s">
        <v>61</v>
      </c>
      <c r="G457" s="23" t="s">
        <v>78</v>
      </c>
      <c r="H457" s="25">
        <f>1042630+9040</f>
        <v>1051670</v>
      </c>
      <c r="I457" s="29"/>
      <c r="J457" s="33"/>
      <c r="K457" s="71"/>
      <c r="L457" s="77"/>
    </row>
    <row r="458" spans="1:11" ht="36" customHeight="1" hidden="1">
      <c r="A458" s="110"/>
      <c r="B458" s="22" t="s">
        <v>304</v>
      </c>
      <c r="C458" s="23" t="s">
        <v>368</v>
      </c>
      <c r="D458" s="23" t="s">
        <v>263</v>
      </c>
      <c r="E458" s="23" t="s">
        <v>196</v>
      </c>
      <c r="F458" s="23" t="s">
        <v>61</v>
      </c>
      <c r="G458" s="23" t="s">
        <v>305</v>
      </c>
      <c r="H458" s="25">
        <v>0</v>
      </c>
      <c r="I458" s="29"/>
      <c r="J458" s="33"/>
      <c r="K458" s="71"/>
    </row>
    <row r="459" spans="1:11" ht="99" customHeight="1">
      <c r="A459" s="110"/>
      <c r="B459" s="88" t="s">
        <v>178</v>
      </c>
      <c r="C459" s="23" t="s">
        <v>368</v>
      </c>
      <c r="D459" s="23" t="s">
        <v>263</v>
      </c>
      <c r="E459" s="23" t="s">
        <v>196</v>
      </c>
      <c r="F459" s="23" t="s">
        <v>61</v>
      </c>
      <c r="G459" s="23" t="s">
        <v>79</v>
      </c>
      <c r="H459" s="25">
        <v>4500</v>
      </c>
      <c r="I459" s="29"/>
      <c r="J459" s="33"/>
      <c r="K459" s="71"/>
    </row>
    <row r="460" spans="1:11" s="34" customFormat="1" ht="30.75" customHeight="1">
      <c r="A460" s="43"/>
      <c r="B460" s="98" t="s">
        <v>330</v>
      </c>
      <c r="C460" s="99" t="s">
        <v>368</v>
      </c>
      <c r="D460" s="99" t="s">
        <v>263</v>
      </c>
      <c r="E460" s="99" t="s">
        <v>196</v>
      </c>
      <c r="F460" s="99" t="s">
        <v>63</v>
      </c>
      <c r="G460" s="99" t="s">
        <v>194</v>
      </c>
      <c r="H460" s="100">
        <f>H461</f>
        <v>243900</v>
      </c>
      <c r="I460" s="32"/>
      <c r="J460" s="28"/>
      <c r="K460" s="72"/>
    </row>
    <row r="461" spans="1:11" ht="177" customHeight="1">
      <c r="A461" s="110"/>
      <c r="B461" s="92" t="s">
        <v>167</v>
      </c>
      <c r="C461" s="102" t="s">
        <v>368</v>
      </c>
      <c r="D461" s="102" t="s">
        <v>263</v>
      </c>
      <c r="E461" s="102" t="s">
        <v>196</v>
      </c>
      <c r="F461" s="102" t="s">
        <v>175</v>
      </c>
      <c r="G461" s="102" t="s">
        <v>77</v>
      </c>
      <c r="H461" s="146">
        <v>243900</v>
      </c>
      <c r="I461" s="29"/>
      <c r="J461" s="33"/>
      <c r="K461" s="71"/>
    </row>
    <row r="462" spans="1:11" ht="21.75" customHeight="1">
      <c r="A462" s="110"/>
      <c r="B462" s="26" t="s">
        <v>268</v>
      </c>
      <c r="C462" s="27" t="s">
        <v>368</v>
      </c>
      <c r="D462" s="27" t="s">
        <v>223</v>
      </c>
      <c r="E462" s="27" t="s">
        <v>261</v>
      </c>
      <c r="F462" s="27" t="s">
        <v>63</v>
      </c>
      <c r="G462" s="27" t="s">
        <v>194</v>
      </c>
      <c r="H462" s="30">
        <f>H463</f>
        <v>257300</v>
      </c>
      <c r="I462" s="31">
        <v>0</v>
      </c>
      <c r="J462" s="28">
        <f>I462-H462</f>
        <v>-257300</v>
      </c>
      <c r="K462" s="71">
        <f>I462/H462*100</f>
        <v>0</v>
      </c>
    </row>
    <row r="463" spans="1:11" ht="150.75" customHeight="1">
      <c r="A463" s="110"/>
      <c r="B463" s="88" t="s">
        <v>177</v>
      </c>
      <c r="C463" s="23" t="s">
        <v>368</v>
      </c>
      <c r="D463" s="23" t="s">
        <v>223</v>
      </c>
      <c r="E463" s="23" t="s">
        <v>261</v>
      </c>
      <c r="F463" s="23" t="s">
        <v>69</v>
      </c>
      <c r="G463" s="23" t="s">
        <v>101</v>
      </c>
      <c r="H463" s="25">
        <v>257300</v>
      </c>
      <c r="I463" s="29">
        <v>0</v>
      </c>
      <c r="J463" s="33">
        <f>I463-H463</f>
        <v>-257300</v>
      </c>
      <c r="K463" s="71">
        <f>I463/H463*100</f>
        <v>0</v>
      </c>
    </row>
    <row r="464" spans="1:11" ht="48" customHeight="1">
      <c r="A464" s="113">
        <v>17</v>
      </c>
      <c r="B464" s="56" t="s">
        <v>369</v>
      </c>
      <c r="C464" s="55" t="s">
        <v>370</v>
      </c>
      <c r="D464" s="55"/>
      <c r="E464" s="55"/>
      <c r="F464" s="56"/>
      <c r="G464" s="55"/>
      <c r="H464" s="73">
        <f>H465+H476</f>
        <v>5594719</v>
      </c>
      <c r="I464" s="29"/>
      <c r="J464" s="33"/>
      <c r="K464" s="71"/>
    </row>
    <row r="465" spans="1:11" ht="18" customHeight="1">
      <c r="A465" s="121"/>
      <c r="B465" s="58" t="s">
        <v>276</v>
      </c>
      <c r="C465" s="27" t="s">
        <v>370</v>
      </c>
      <c r="D465" s="27" t="s">
        <v>263</v>
      </c>
      <c r="E465" s="27" t="s">
        <v>196</v>
      </c>
      <c r="F465" s="27"/>
      <c r="G465" s="27"/>
      <c r="H465" s="30">
        <f>H466+H470+H474</f>
        <v>5362219</v>
      </c>
      <c r="I465" s="29"/>
      <c r="J465" s="33"/>
      <c r="K465" s="71"/>
    </row>
    <row r="466" spans="1:11" ht="20.25" customHeight="1">
      <c r="A466" s="110"/>
      <c r="B466" s="58" t="s">
        <v>479</v>
      </c>
      <c r="C466" s="27" t="s">
        <v>489</v>
      </c>
      <c r="D466" s="27" t="s">
        <v>263</v>
      </c>
      <c r="E466" s="27" t="s">
        <v>196</v>
      </c>
      <c r="F466" s="27" t="s">
        <v>63</v>
      </c>
      <c r="G466" s="27" t="s">
        <v>194</v>
      </c>
      <c r="H466" s="30">
        <f>H467+H468+H469</f>
        <v>3672360</v>
      </c>
      <c r="I466" s="29"/>
      <c r="J466" s="33"/>
      <c r="K466" s="71"/>
    </row>
    <row r="467" spans="1:11" ht="134.25" customHeight="1">
      <c r="A467" s="110"/>
      <c r="B467" s="88" t="s">
        <v>174</v>
      </c>
      <c r="C467" s="23" t="s">
        <v>370</v>
      </c>
      <c r="D467" s="23" t="s">
        <v>263</v>
      </c>
      <c r="E467" s="23" t="s">
        <v>196</v>
      </c>
      <c r="F467" s="23" t="s">
        <v>172</v>
      </c>
      <c r="G467" s="23" t="s">
        <v>77</v>
      </c>
      <c r="H467" s="25">
        <v>3561360</v>
      </c>
      <c r="I467" s="29"/>
      <c r="J467" s="33"/>
      <c r="K467" s="71"/>
    </row>
    <row r="468" spans="1:11" ht="36" customHeight="1" hidden="1">
      <c r="A468" s="110"/>
      <c r="B468" s="22" t="s">
        <v>308</v>
      </c>
      <c r="C468" s="23" t="s">
        <v>370</v>
      </c>
      <c r="D468" s="23" t="s">
        <v>263</v>
      </c>
      <c r="E468" s="23" t="s">
        <v>196</v>
      </c>
      <c r="F468" s="23" t="s">
        <v>70</v>
      </c>
      <c r="G468" s="23" t="s">
        <v>327</v>
      </c>
      <c r="H468" s="25">
        <v>0</v>
      </c>
      <c r="I468" s="29"/>
      <c r="J468" s="33"/>
      <c r="K468" s="71"/>
    </row>
    <row r="469" spans="1:11" ht="110.25" customHeight="1">
      <c r="A469" s="110"/>
      <c r="B469" s="88" t="s">
        <v>173</v>
      </c>
      <c r="C469" s="23" t="s">
        <v>370</v>
      </c>
      <c r="D469" s="23" t="s">
        <v>263</v>
      </c>
      <c r="E469" s="23" t="s">
        <v>196</v>
      </c>
      <c r="F469" s="23" t="s">
        <v>172</v>
      </c>
      <c r="G469" s="23" t="s">
        <v>78</v>
      </c>
      <c r="H469" s="25">
        <f>55500+55500</f>
        <v>111000</v>
      </c>
      <c r="I469" s="29"/>
      <c r="J469" s="33"/>
      <c r="K469" s="71"/>
    </row>
    <row r="470" spans="1:11" ht="20.25" customHeight="1">
      <c r="A470" s="110"/>
      <c r="B470" s="58" t="s">
        <v>389</v>
      </c>
      <c r="C470" s="27" t="s">
        <v>370</v>
      </c>
      <c r="D470" s="27" t="s">
        <v>263</v>
      </c>
      <c r="E470" s="27" t="s">
        <v>196</v>
      </c>
      <c r="F470" s="27" t="s">
        <v>63</v>
      </c>
      <c r="G470" s="27" t="s">
        <v>194</v>
      </c>
      <c r="H470" s="30">
        <f>H471+H472+H473</f>
        <v>1438959</v>
      </c>
      <c r="I470" s="29"/>
      <c r="J470" s="33"/>
      <c r="K470" s="71"/>
    </row>
    <row r="471" spans="1:12" ht="112.5" customHeight="1">
      <c r="A471" s="110"/>
      <c r="B471" s="88" t="s">
        <v>173</v>
      </c>
      <c r="C471" s="23" t="s">
        <v>370</v>
      </c>
      <c r="D471" s="23" t="s">
        <v>263</v>
      </c>
      <c r="E471" s="23" t="s">
        <v>196</v>
      </c>
      <c r="F471" s="23" t="s">
        <v>61</v>
      </c>
      <c r="G471" s="23" t="s">
        <v>78</v>
      </c>
      <c r="H471" s="25">
        <f>1129029+8480+295000</f>
        <v>1432509</v>
      </c>
      <c r="I471" s="29"/>
      <c r="J471" s="33"/>
      <c r="K471" s="71"/>
      <c r="L471" s="77"/>
    </row>
    <row r="472" spans="1:11" ht="1.5" customHeight="1" hidden="1">
      <c r="A472" s="110"/>
      <c r="B472" s="22" t="s">
        <v>304</v>
      </c>
      <c r="C472" s="23" t="s">
        <v>370</v>
      </c>
      <c r="D472" s="23" t="s">
        <v>263</v>
      </c>
      <c r="E472" s="23" t="s">
        <v>196</v>
      </c>
      <c r="F472" s="23" t="s">
        <v>61</v>
      </c>
      <c r="G472" s="23" t="s">
        <v>305</v>
      </c>
      <c r="H472" s="25">
        <v>0</v>
      </c>
      <c r="I472" s="29"/>
      <c r="J472" s="33"/>
      <c r="K472" s="71"/>
    </row>
    <row r="473" spans="1:11" ht="93" customHeight="1">
      <c r="A473" s="110"/>
      <c r="B473" s="88" t="s">
        <v>178</v>
      </c>
      <c r="C473" s="23" t="s">
        <v>370</v>
      </c>
      <c r="D473" s="23" t="s">
        <v>263</v>
      </c>
      <c r="E473" s="23" t="s">
        <v>196</v>
      </c>
      <c r="F473" s="23" t="s">
        <v>61</v>
      </c>
      <c r="G473" s="23" t="s">
        <v>79</v>
      </c>
      <c r="H473" s="25">
        <v>6450</v>
      </c>
      <c r="I473" s="29"/>
      <c r="J473" s="33"/>
      <c r="K473" s="71"/>
    </row>
    <row r="474" spans="1:11" s="34" customFormat="1" ht="30.75" customHeight="1">
      <c r="A474" s="43"/>
      <c r="B474" s="98" t="s">
        <v>330</v>
      </c>
      <c r="C474" s="99" t="s">
        <v>370</v>
      </c>
      <c r="D474" s="99" t="s">
        <v>263</v>
      </c>
      <c r="E474" s="99" t="s">
        <v>196</v>
      </c>
      <c r="F474" s="99" t="s">
        <v>63</v>
      </c>
      <c r="G474" s="99" t="s">
        <v>194</v>
      </c>
      <c r="H474" s="100">
        <f>H475</f>
        <v>250900</v>
      </c>
      <c r="I474" s="32"/>
      <c r="J474" s="28"/>
      <c r="K474" s="72"/>
    </row>
    <row r="475" spans="1:11" ht="180.75" customHeight="1">
      <c r="A475" s="110"/>
      <c r="B475" s="92" t="s">
        <v>167</v>
      </c>
      <c r="C475" s="102" t="s">
        <v>370</v>
      </c>
      <c r="D475" s="102" t="s">
        <v>263</v>
      </c>
      <c r="E475" s="102" t="s">
        <v>196</v>
      </c>
      <c r="F475" s="102" t="s">
        <v>175</v>
      </c>
      <c r="G475" s="102" t="s">
        <v>77</v>
      </c>
      <c r="H475" s="146">
        <v>250900</v>
      </c>
      <c r="I475" s="29"/>
      <c r="J475" s="33"/>
      <c r="K475" s="71"/>
    </row>
    <row r="476" spans="1:11" ht="16.5" customHeight="1">
      <c r="A476" s="110"/>
      <c r="B476" s="26" t="s">
        <v>268</v>
      </c>
      <c r="C476" s="27" t="s">
        <v>370</v>
      </c>
      <c r="D476" s="27" t="s">
        <v>223</v>
      </c>
      <c r="E476" s="27" t="s">
        <v>261</v>
      </c>
      <c r="F476" s="27" t="s">
        <v>63</v>
      </c>
      <c r="G476" s="27" t="s">
        <v>194</v>
      </c>
      <c r="H476" s="30">
        <f>H477</f>
        <v>232500</v>
      </c>
      <c r="I476" s="31">
        <v>0</v>
      </c>
      <c r="J476" s="28">
        <f>I476-H476</f>
        <v>-232500</v>
      </c>
      <c r="K476" s="71">
        <f>I476/H476*100</f>
        <v>0</v>
      </c>
    </row>
    <row r="477" spans="1:11" ht="149.25" customHeight="1">
      <c r="A477" s="110"/>
      <c r="B477" s="88" t="s">
        <v>177</v>
      </c>
      <c r="C477" s="23" t="s">
        <v>370</v>
      </c>
      <c r="D477" s="23" t="s">
        <v>223</v>
      </c>
      <c r="E477" s="23" t="s">
        <v>261</v>
      </c>
      <c r="F477" s="23" t="s">
        <v>69</v>
      </c>
      <c r="G477" s="23" t="s">
        <v>101</v>
      </c>
      <c r="H477" s="25">
        <v>232500</v>
      </c>
      <c r="I477" s="29">
        <v>0</v>
      </c>
      <c r="J477" s="33">
        <f>I477-H477</f>
        <v>-232500</v>
      </c>
      <c r="K477" s="71">
        <f>I477/H477*100</f>
        <v>0</v>
      </c>
    </row>
    <row r="478" spans="1:11" ht="54.75" customHeight="1">
      <c r="A478" s="113">
        <v>18</v>
      </c>
      <c r="B478" s="56" t="s">
        <v>371</v>
      </c>
      <c r="C478" s="55" t="s">
        <v>372</v>
      </c>
      <c r="D478" s="55"/>
      <c r="E478" s="55"/>
      <c r="F478" s="56"/>
      <c r="G478" s="55"/>
      <c r="H478" s="73">
        <f>H479+H490</f>
        <v>4637705</v>
      </c>
      <c r="I478" s="29"/>
      <c r="J478" s="33"/>
      <c r="K478" s="71"/>
    </row>
    <row r="479" spans="1:11" ht="17.25" customHeight="1">
      <c r="A479" s="121"/>
      <c r="B479" s="58" t="s">
        <v>276</v>
      </c>
      <c r="C479" s="27" t="s">
        <v>372</v>
      </c>
      <c r="D479" s="27" t="s">
        <v>263</v>
      </c>
      <c r="E479" s="27" t="s">
        <v>196</v>
      </c>
      <c r="F479" s="27"/>
      <c r="G479" s="27"/>
      <c r="H479" s="30">
        <f>H480+H484+H488</f>
        <v>4475105</v>
      </c>
      <c r="I479" s="29"/>
      <c r="J479" s="33"/>
      <c r="K479" s="71"/>
    </row>
    <row r="480" spans="1:11" ht="16.5" customHeight="1">
      <c r="A480" s="110"/>
      <c r="B480" s="58" t="s">
        <v>387</v>
      </c>
      <c r="C480" s="23" t="s">
        <v>372</v>
      </c>
      <c r="D480" s="27" t="s">
        <v>263</v>
      </c>
      <c r="E480" s="27" t="s">
        <v>196</v>
      </c>
      <c r="F480" s="27" t="s">
        <v>63</v>
      </c>
      <c r="G480" s="27" t="s">
        <v>194</v>
      </c>
      <c r="H480" s="30">
        <f>H481+H482+H483</f>
        <v>3386360</v>
      </c>
      <c r="I480" s="29"/>
      <c r="J480" s="33"/>
      <c r="K480" s="71"/>
    </row>
    <row r="481" spans="1:11" ht="140.25" customHeight="1">
      <c r="A481" s="110"/>
      <c r="B481" s="88" t="s">
        <v>174</v>
      </c>
      <c r="C481" s="23" t="s">
        <v>372</v>
      </c>
      <c r="D481" s="23" t="s">
        <v>263</v>
      </c>
      <c r="E481" s="23" t="s">
        <v>196</v>
      </c>
      <c r="F481" s="23" t="s">
        <v>172</v>
      </c>
      <c r="G481" s="23" t="s">
        <v>77</v>
      </c>
      <c r="H481" s="25">
        <v>3297360</v>
      </c>
      <c r="I481" s="29"/>
      <c r="J481" s="33"/>
      <c r="K481" s="71"/>
    </row>
    <row r="482" spans="1:11" ht="36" customHeight="1" hidden="1">
      <c r="A482" s="110"/>
      <c r="B482" s="22" t="s">
        <v>308</v>
      </c>
      <c r="C482" s="23" t="s">
        <v>372</v>
      </c>
      <c r="D482" s="23" t="s">
        <v>263</v>
      </c>
      <c r="E482" s="23" t="s">
        <v>196</v>
      </c>
      <c r="F482" s="23" t="s">
        <v>62</v>
      </c>
      <c r="G482" s="23" t="s">
        <v>327</v>
      </c>
      <c r="H482" s="25">
        <v>0</v>
      </c>
      <c r="I482" s="29"/>
      <c r="J482" s="33"/>
      <c r="K482" s="71"/>
    </row>
    <row r="483" spans="1:11" ht="119.25" customHeight="1">
      <c r="A483" s="110"/>
      <c r="B483" s="88" t="s">
        <v>173</v>
      </c>
      <c r="C483" s="23" t="s">
        <v>372</v>
      </c>
      <c r="D483" s="23" t="s">
        <v>263</v>
      </c>
      <c r="E483" s="23" t="s">
        <v>196</v>
      </c>
      <c r="F483" s="23" t="s">
        <v>172</v>
      </c>
      <c r="G483" s="23" t="s">
        <v>78</v>
      </c>
      <c r="H483" s="25">
        <f>44500+44500</f>
        <v>89000</v>
      </c>
      <c r="I483" s="29"/>
      <c r="J483" s="33"/>
      <c r="K483" s="71"/>
    </row>
    <row r="484" spans="1:11" ht="22.5" customHeight="1">
      <c r="A484" s="110"/>
      <c r="B484" s="58" t="s">
        <v>389</v>
      </c>
      <c r="C484" s="27" t="s">
        <v>372</v>
      </c>
      <c r="D484" s="27" t="s">
        <v>263</v>
      </c>
      <c r="E484" s="27" t="s">
        <v>196</v>
      </c>
      <c r="F484" s="27" t="s">
        <v>63</v>
      </c>
      <c r="G484" s="27" t="s">
        <v>194</v>
      </c>
      <c r="H484" s="30">
        <f>H485+H486+H487</f>
        <v>835545</v>
      </c>
      <c r="I484" s="29"/>
      <c r="J484" s="33"/>
      <c r="K484" s="71"/>
    </row>
    <row r="485" spans="1:12" ht="109.5" customHeight="1">
      <c r="A485" s="110"/>
      <c r="B485" s="88" t="s">
        <v>173</v>
      </c>
      <c r="C485" s="23" t="s">
        <v>372</v>
      </c>
      <c r="D485" s="23" t="s">
        <v>263</v>
      </c>
      <c r="E485" s="23" t="s">
        <v>196</v>
      </c>
      <c r="F485" s="23" t="s">
        <v>61</v>
      </c>
      <c r="G485" s="23" t="s">
        <v>78</v>
      </c>
      <c r="H485" s="25">
        <f>821340+6480</f>
        <v>827820</v>
      </c>
      <c r="I485" s="29"/>
      <c r="J485" s="33"/>
      <c r="K485" s="71"/>
      <c r="L485" s="77"/>
    </row>
    <row r="486" spans="1:11" ht="36" customHeight="1" hidden="1">
      <c r="A486" s="110"/>
      <c r="B486" s="22" t="s">
        <v>304</v>
      </c>
      <c r="C486" s="23" t="s">
        <v>372</v>
      </c>
      <c r="D486" s="23" t="s">
        <v>263</v>
      </c>
      <c r="E486" s="23" t="s">
        <v>196</v>
      </c>
      <c r="F486" s="23" t="s">
        <v>61</v>
      </c>
      <c r="G486" s="23" t="s">
        <v>305</v>
      </c>
      <c r="H486" s="25">
        <v>0</v>
      </c>
      <c r="I486" s="29"/>
      <c r="J486" s="33"/>
      <c r="K486" s="71"/>
    </row>
    <row r="487" spans="1:11" ht="96.75" customHeight="1">
      <c r="A487" s="110"/>
      <c r="B487" s="88" t="s">
        <v>178</v>
      </c>
      <c r="C487" s="23" t="s">
        <v>372</v>
      </c>
      <c r="D487" s="23" t="s">
        <v>263</v>
      </c>
      <c r="E487" s="23" t="s">
        <v>196</v>
      </c>
      <c r="F487" s="23" t="s">
        <v>61</v>
      </c>
      <c r="G487" s="23" t="s">
        <v>79</v>
      </c>
      <c r="H487" s="25">
        <v>7725</v>
      </c>
      <c r="I487" s="29"/>
      <c r="J487" s="33"/>
      <c r="K487" s="71"/>
    </row>
    <row r="488" spans="1:11" s="34" customFormat="1" ht="30.75" customHeight="1">
      <c r="A488" s="43"/>
      <c r="B488" s="98" t="s">
        <v>330</v>
      </c>
      <c r="C488" s="99" t="s">
        <v>372</v>
      </c>
      <c r="D488" s="99" t="s">
        <v>263</v>
      </c>
      <c r="E488" s="99" t="s">
        <v>196</v>
      </c>
      <c r="F488" s="99" t="s">
        <v>63</v>
      </c>
      <c r="G488" s="99" t="s">
        <v>194</v>
      </c>
      <c r="H488" s="100">
        <f>H489</f>
        <v>253200</v>
      </c>
      <c r="I488" s="32"/>
      <c r="J488" s="28"/>
      <c r="K488" s="72"/>
    </row>
    <row r="489" spans="1:11" ht="184.5" customHeight="1">
      <c r="A489" s="110"/>
      <c r="B489" s="92" t="s">
        <v>167</v>
      </c>
      <c r="C489" s="102" t="s">
        <v>372</v>
      </c>
      <c r="D489" s="102" t="s">
        <v>263</v>
      </c>
      <c r="E489" s="102" t="s">
        <v>196</v>
      </c>
      <c r="F489" s="102" t="s">
        <v>175</v>
      </c>
      <c r="G489" s="102" t="s">
        <v>77</v>
      </c>
      <c r="H489" s="146">
        <v>253200</v>
      </c>
      <c r="I489" s="29"/>
      <c r="J489" s="33"/>
      <c r="K489" s="71"/>
    </row>
    <row r="490" spans="1:11" ht="21" customHeight="1">
      <c r="A490" s="110"/>
      <c r="B490" s="26" t="s">
        <v>268</v>
      </c>
      <c r="C490" s="27" t="s">
        <v>372</v>
      </c>
      <c r="D490" s="27" t="s">
        <v>223</v>
      </c>
      <c r="E490" s="27" t="s">
        <v>261</v>
      </c>
      <c r="F490" s="27" t="s">
        <v>63</v>
      </c>
      <c r="G490" s="27" t="s">
        <v>194</v>
      </c>
      <c r="H490" s="30">
        <f>H491</f>
        <v>162600</v>
      </c>
      <c r="I490" s="31">
        <v>0</v>
      </c>
      <c r="J490" s="28">
        <f>I490-H490</f>
        <v>-162600</v>
      </c>
      <c r="K490" s="71">
        <f>I490/H490*100</f>
        <v>0</v>
      </c>
    </row>
    <row r="491" spans="1:11" ht="146.25" customHeight="1">
      <c r="A491" s="110"/>
      <c r="B491" s="88" t="s">
        <v>177</v>
      </c>
      <c r="C491" s="23" t="s">
        <v>372</v>
      </c>
      <c r="D491" s="23" t="s">
        <v>223</v>
      </c>
      <c r="E491" s="23" t="s">
        <v>261</v>
      </c>
      <c r="F491" s="23" t="s">
        <v>69</v>
      </c>
      <c r="G491" s="23" t="s">
        <v>101</v>
      </c>
      <c r="H491" s="25">
        <v>162600</v>
      </c>
      <c r="I491" s="29">
        <v>0</v>
      </c>
      <c r="J491" s="33">
        <f>I491-H491</f>
        <v>-162600</v>
      </c>
      <c r="K491" s="71">
        <f>I491/H491*100</f>
        <v>0</v>
      </c>
    </row>
    <row r="492" spans="1:11" ht="50.25" customHeight="1">
      <c r="A492" s="113">
        <v>19</v>
      </c>
      <c r="B492" s="56" t="s">
        <v>373</v>
      </c>
      <c r="C492" s="55" t="s">
        <v>374</v>
      </c>
      <c r="D492" s="55"/>
      <c r="E492" s="55"/>
      <c r="F492" s="56"/>
      <c r="G492" s="55"/>
      <c r="H492" s="73">
        <f>H493+H504</f>
        <v>4192419</v>
      </c>
      <c r="I492" s="29"/>
      <c r="J492" s="33"/>
      <c r="K492" s="71"/>
    </row>
    <row r="493" spans="1:11" ht="17.25" customHeight="1">
      <c r="A493" s="121"/>
      <c r="B493" s="58" t="s">
        <v>276</v>
      </c>
      <c r="C493" s="27" t="s">
        <v>374</v>
      </c>
      <c r="D493" s="27" t="s">
        <v>263</v>
      </c>
      <c r="E493" s="27" t="s">
        <v>196</v>
      </c>
      <c r="F493" s="27"/>
      <c r="G493" s="27"/>
      <c r="H493" s="30">
        <f>H494+H498+H502</f>
        <v>4008819</v>
      </c>
      <c r="I493" s="29"/>
      <c r="J493" s="33"/>
      <c r="K493" s="71"/>
    </row>
    <row r="494" spans="1:11" ht="20.25" customHeight="1">
      <c r="A494" s="110"/>
      <c r="B494" s="58" t="s">
        <v>480</v>
      </c>
      <c r="C494" s="27" t="s">
        <v>374</v>
      </c>
      <c r="D494" s="27" t="s">
        <v>263</v>
      </c>
      <c r="E494" s="27" t="s">
        <v>196</v>
      </c>
      <c r="F494" s="27" t="s">
        <v>63</v>
      </c>
      <c r="G494" s="27" t="s">
        <v>194</v>
      </c>
      <c r="H494" s="30">
        <f>H495+H496+H497</f>
        <v>3060200</v>
      </c>
      <c r="I494" s="29"/>
      <c r="J494" s="33"/>
      <c r="K494" s="71"/>
    </row>
    <row r="495" spans="1:11" ht="145.5" customHeight="1">
      <c r="A495" s="110"/>
      <c r="B495" s="88" t="s">
        <v>174</v>
      </c>
      <c r="C495" s="23" t="s">
        <v>374</v>
      </c>
      <c r="D495" s="23" t="s">
        <v>263</v>
      </c>
      <c r="E495" s="23" t="s">
        <v>196</v>
      </c>
      <c r="F495" s="23" t="s">
        <v>172</v>
      </c>
      <c r="G495" s="23" t="s">
        <v>77</v>
      </c>
      <c r="H495" s="25">
        <v>2977800</v>
      </c>
      <c r="I495" s="29"/>
      <c r="J495" s="33"/>
      <c r="K495" s="71"/>
    </row>
    <row r="496" spans="1:11" ht="36" customHeight="1" hidden="1">
      <c r="A496" s="110"/>
      <c r="B496" s="22" t="s">
        <v>308</v>
      </c>
      <c r="C496" s="23" t="s">
        <v>374</v>
      </c>
      <c r="D496" s="23" t="s">
        <v>263</v>
      </c>
      <c r="E496" s="23" t="s">
        <v>196</v>
      </c>
      <c r="F496" s="23" t="s">
        <v>62</v>
      </c>
      <c r="G496" s="23" t="s">
        <v>327</v>
      </c>
      <c r="H496" s="25">
        <v>0</v>
      </c>
      <c r="I496" s="29"/>
      <c r="J496" s="33"/>
      <c r="K496" s="71"/>
    </row>
    <row r="497" spans="1:11" ht="107.25" customHeight="1">
      <c r="A497" s="110"/>
      <c r="B497" s="88" t="s">
        <v>173</v>
      </c>
      <c r="C497" s="23" t="s">
        <v>374</v>
      </c>
      <c r="D497" s="23" t="s">
        <v>263</v>
      </c>
      <c r="E497" s="23" t="s">
        <v>196</v>
      </c>
      <c r="F497" s="23" t="s">
        <v>172</v>
      </c>
      <c r="G497" s="23" t="s">
        <v>78</v>
      </c>
      <c r="H497" s="25">
        <f>41200+41200</f>
        <v>82400</v>
      </c>
      <c r="I497" s="29"/>
      <c r="J497" s="33"/>
      <c r="K497" s="71"/>
    </row>
    <row r="498" spans="1:11" ht="21" customHeight="1">
      <c r="A498" s="110"/>
      <c r="B498" s="58" t="s">
        <v>389</v>
      </c>
      <c r="C498" s="27" t="s">
        <v>374</v>
      </c>
      <c r="D498" s="27" t="s">
        <v>263</v>
      </c>
      <c r="E498" s="27" t="s">
        <v>196</v>
      </c>
      <c r="F498" s="27" t="s">
        <v>63</v>
      </c>
      <c r="G498" s="27" t="s">
        <v>194</v>
      </c>
      <c r="H498" s="30">
        <f>H499+H500+H501</f>
        <v>769319</v>
      </c>
      <c r="I498" s="29"/>
      <c r="J498" s="33"/>
      <c r="K498" s="71"/>
    </row>
    <row r="499" spans="1:11" ht="102.75" customHeight="1">
      <c r="A499" s="110"/>
      <c r="B499" s="88" t="s">
        <v>173</v>
      </c>
      <c r="C499" s="23" t="s">
        <v>374</v>
      </c>
      <c r="D499" s="23" t="s">
        <v>263</v>
      </c>
      <c r="E499" s="23" t="s">
        <v>196</v>
      </c>
      <c r="F499" s="23" t="s">
        <v>61</v>
      </c>
      <c r="G499" s="23" t="s">
        <v>78</v>
      </c>
      <c r="H499" s="146">
        <f>668474+5920+50000</f>
        <v>724394</v>
      </c>
      <c r="I499" s="29"/>
      <c r="J499" s="33"/>
      <c r="K499" s="71"/>
    </row>
    <row r="500" spans="1:11" ht="5.25" customHeight="1" hidden="1">
      <c r="A500" s="110"/>
      <c r="B500" s="22" t="s">
        <v>304</v>
      </c>
      <c r="C500" s="23" t="s">
        <v>374</v>
      </c>
      <c r="D500" s="23" t="s">
        <v>263</v>
      </c>
      <c r="E500" s="23" t="s">
        <v>196</v>
      </c>
      <c r="F500" s="23" t="s">
        <v>61</v>
      </c>
      <c r="G500" s="23" t="s">
        <v>305</v>
      </c>
      <c r="H500" s="25">
        <v>0</v>
      </c>
      <c r="I500" s="29"/>
      <c r="J500" s="33"/>
      <c r="K500" s="71"/>
    </row>
    <row r="501" spans="1:11" ht="96" customHeight="1">
      <c r="A501" s="110"/>
      <c r="B501" s="88" t="s">
        <v>178</v>
      </c>
      <c r="C501" s="23" t="s">
        <v>374</v>
      </c>
      <c r="D501" s="23" t="s">
        <v>263</v>
      </c>
      <c r="E501" s="23" t="s">
        <v>196</v>
      </c>
      <c r="F501" s="23" t="s">
        <v>61</v>
      </c>
      <c r="G501" s="23" t="s">
        <v>79</v>
      </c>
      <c r="H501" s="25">
        <v>44925</v>
      </c>
      <c r="I501" s="29"/>
      <c r="J501" s="33"/>
      <c r="K501" s="71"/>
    </row>
    <row r="502" spans="1:11" s="34" customFormat="1" ht="30.75" customHeight="1">
      <c r="A502" s="43"/>
      <c r="B502" s="98" t="s">
        <v>330</v>
      </c>
      <c r="C502" s="99" t="s">
        <v>374</v>
      </c>
      <c r="D502" s="99" t="s">
        <v>263</v>
      </c>
      <c r="E502" s="99" t="s">
        <v>196</v>
      </c>
      <c r="F502" s="99" t="s">
        <v>63</v>
      </c>
      <c r="G502" s="99" t="s">
        <v>194</v>
      </c>
      <c r="H502" s="100">
        <f>H503</f>
        <v>179300</v>
      </c>
      <c r="I502" s="32"/>
      <c r="J502" s="28"/>
      <c r="K502" s="72"/>
    </row>
    <row r="503" spans="1:11" ht="186.75" customHeight="1">
      <c r="A503" s="110"/>
      <c r="B503" s="92" t="s">
        <v>167</v>
      </c>
      <c r="C503" s="102" t="s">
        <v>374</v>
      </c>
      <c r="D503" s="102" t="s">
        <v>263</v>
      </c>
      <c r="E503" s="102" t="s">
        <v>196</v>
      </c>
      <c r="F503" s="102" t="s">
        <v>175</v>
      </c>
      <c r="G503" s="102" t="s">
        <v>77</v>
      </c>
      <c r="H503" s="146">
        <v>179300</v>
      </c>
      <c r="I503" s="29"/>
      <c r="J503" s="33"/>
      <c r="K503" s="71"/>
    </row>
    <row r="504" spans="1:11" ht="20.25" customHeight="1">
      <c r="A504" s="110"/>
      <c r="B504" s="26" t="s">
        <v>268</v>
      </c>
      <c r="C504" s="27" t="s">
        <v>374</v>
      </c>
      <c r="D504" s="27" t="s">
        <v>223</v>
      </c>
      <c r="E504" s="27" t="s">
        <v>261</v>
      </c>
      <c r="F504" s="27" t="s">
        <v>63</v>
      </c>
      <c r="G504" s="27" t="s">
        <v>194</v>
      </c>
      <c r="H504" s="30">
        <f>H505</f>
        <v>183600</v>
      </c>
      <c r="I504" s="31">
        <v>0</v>
      </c>
      <c r="J504" s="28">
        <f>I504-H504</f>
        <v>-183600</v>
      </c>
      <c r="K504" s="71">
        <f>I504/H504*100</f>
        <v>0</v>
      </c>
    </row>
    <row r="505" spans="1:11" ht="148.5" customHeight="1">
      <c r="A505" s="110"/>
      <c r="B505" s="88" t="s">
        <v>177</v>
      </c>
      <c r="C505" s="23" t="s">
        <v>374</v>
      </c>
      <c r="D505" s="23" t="s">
        <v>223</v>
      </c>
      <c r="E505" s="23" t="s">
        <v>261</v>
      </c>
      <c r="F505" s="145" t="s">
        <v>69</v>
      </c>
      <c r="G505" s="23" t="s">
        <v>101</v>
      </c>
      <c r="H505" s="25">
        <v>183600</v>
      </c>
      <c r="I505" s="29">
        <v>0</v>
      </c>
      <c r="J505" s="33">
        <f>I505-H505</f>
        <v>-183600</v>
      </c>
      <c r="K505" s="71">
        <f>I505/H505*100</f>
        <v>0</v>
      </c>
    </row>
    <row r="506" spans="1:11" s="107" customFormat="1" ht="85.5" customHeight="1">
      <c r="A506" s="113">
        <v>20</v>
      </c>
      <c r="B506" s="124" t="s">
        <v>0</v>
      </c>
      <c r="C506" s="55" t="s">
        <v>376</v>
      </c>
      <c r="D506" s="55"/>
      <c r="E506" s="55"/>
      <c r="F506" s="56"/>
      <c r="G506" s="55"/>
      <c r="H506" s="60">
        <f>H507</f>
        <v>1406822</v>
      </c>
      <c r="I506" s="29"/>
      <c r="J506" s="29"/>
      <c r="K506" s="68"/>
    </row>
    <row r="507" spans="1:11" s="107" customFormat="1" ht="18" customHeight="1">
      <c r="A507" s="110"/>
      <c r="B507" s="58" t="s">
        <v>277</v>
      </c>
      <c r="C507" s="27" t="s">
        <v>376</v>
      </c>
      <c r="D507" s="27" t="s">
        <v>263</v>
      </c>
      <c r="E507" s="27" t="s">
        <v>203</v>
      </c>
      <c r="F507" s="27"/>
      <c r="G507" s="27"/>
      <c r="H507" s="36">
        <f>H508+H513</f>
        <v>1406822</v>
      </c>
      <c r="I507" s="29"/>
      <c r="J507" s="29"/>
      <c r="K507" s="68"/>
    </row>
    <row r="508" spans="1:11" s="107" customFormat="1" ht="30" customHeight="1">
      <c r="A508" s="110"/>
      <c r="B508" s="58" t="s">
        <v>377</v>
      </c>
      <c r="C508" s="27" t="s">
        <v>376</v>
      </c>
      <c r="D508" s="27" t="s">
        <v>263</v>
      </c>
      <c r="E508" s="27" t="s">
        <v>203</v>
      </c>
      <c r="F508" s="27" t="s">
        <v>63</v>
      </c>
      <c r="G508" s="27" t="s">
        <v>194</v>
      </c>
      <c r="H508" s="36">
        <f>H509+H510+H511+H512</f>
        <v>1331022</v>
      </c>
      <c r="I508" s="29"/>
      <c r="J508" s="29"/>
      <c r="K508" s="68"/>
    </row>
    <row r="509" spans="1:11" s="107" customFormat="1" ht="160.5" customHeight="1">
      <c r="A509" s="110"/>
      <c r="B509" s="88" t="s">
        <v>1</v>
      </c>
      <c r="C509" s="23" t="s">
        <v>376</v>
      </c>
      <c r="D509" s="23" t="s">
        <v>263</v>
      </c>
      <c r="E509" s="23" t="s">
        <v>203</v>
      </c>
      <c r="F509" s="23" t="s">
        <v>71</v>
      </c>
      <c r="G509" s="23" t="s">
        <v>77</v>
      </c>
      <c r="H509" s="57">
        <v>1276596</v>
      </c>
      <c r="I509" s="29"/>
      <c r="J509" s="29"/>
      <c r="K509" s="68"/>
    </row>
    <row r="510" spans="1:11" s="107" customFormat="1" ht="31.5" customHeight="1" hidden="1">
      <c r="A510" s="110"/>
      <c r="B510" s="22" t="s">
        <v>308</v>
      </c>
      <c r="C510" s="23" t="s">
        <v>376</v>
      </c>
      <c r="D510" s="23" t="s">
        <v>263</v>
      </c>
      <c r="E510" s="23" t="s">
        <v>203</v>
      </c>
      <c r="F510" s="23" t="s">
        <v>71</v>
      </c>
      <c r="G510" s="23" t="s">
        <v>327</v>
      </c>
      <c r="H510" s="25">
        <v>0</v>
      </c>
      <c r="I510" s="29"/>
      <c r="J510" s="29"/>
      <c r="K510" s="68"/>
    </row>
    <row r="511" spans="1:11" s="107" customFormat="1" ht="101.25" customHeight="1">
      <c r="A511" s="110"/>
      <c r="B511" s="88" t="s">
        <v>2</v>
      </c>
      <c r="C511" s="23" t="s">
        <v>376</v>
      </c>
      <c r="D511" s="23" t="s">
        <v>263</v>
      </c>
      <c r="E511" s="23" t="s">
        <v>203</v>
      </c>
      <c r="F511" s="23" t="s">
        <v>71</v>
      </c>
      <c r="G511" s="23" t="s">
        <v>78</v>
      </c>
      <c r="H511" s="25">
        <v>54426</v>
      </c>
      <c r="I511" s="29"/>
      <c r="J511" s="29"/>
      <c r="K511" s="68"/>
    </row>
    <row r="512" spans="1:11" s="107" customFormat="1" ht="31.5" customHeight="1" hidden="1">
      <c r="A512" s="110"/>
      <c r="B512" s="46" t="s">
        <v>304</v>
      </c>
      <c r="C512" s="23" t="s">
        <v>376</v>
      </c>
      <c r="D512" s="23" t="s">
        <v>263</v>
      </c>
      <c r="E512" s="23" t="s">
        <v>203</v>
      </c>
      <c r="F512" s="23" t="s">
        <v>71</v>
      </c>
      <c r="G512" s="23" t="s">
        <v>305</v>
      </c>
      <c r="H512" s="25">
        <v>0</v>
      </c>
      <c r="I512" s="29"/>
      <c r="J512" s="29"/>
      <c r="K512" s="68"/>
    </row>
    <row r="513" spans="1:11" s="107" customFormat="1" ht="33.75" customHeight="1">
      <c r="A513" s="110"/>
      <c r="B513" s="98" t="s">
        <v>330</v>
      </c>
      <c r="C513" s="99" t="s">
        <v>376</v>
      </c>
      <c r="D513" s="99" t="s">
        <v>263</v>
      </c>
      <c r="E513" s="99" t="s">
        <v>203</v>
      </c>
      <c r="F513" s="99" t="s">
        <v>63</v>
      </c>
      <c r="G513" s="99" t="s">
        <v>194</v>
      </c>
      <c r="H513" s="100">
        <f>H514</f>
        <v>75800</v>
      </c>
      <c r="I513" s="29"/>
      <c r="J513" s="29"/>
      <c r="K513" s="68"/>
    </row>
    <row r="514" spans="1:11" s="107" customFormat="1" ht="184.5" customHeight="1">
      <c r="A514" s="110"/>
      <c r="B514" s="92" t="s">
        <v>167</v>
      </c>
      <c r="C514" s="102" t="s">
        <v>376</v>
      </c>
      <c r="D514" s="102" t="s">
        <v>263</v>
      </c>
      <c r="E514" s="102" t="s">
        <v>203</v>
      </c>
      <c r="F514" s="102" t="s">
        <v>168</v>
      </c>
      <c r="G514" s="102" t="s">
        <v>77</v>
      </c>
      <c r="H514" s="146">
        <f>42000+33800</f>
        <v>75800</v>
      </c>
      <c r="I514" s="29"/>
      <c r="J514" s="29"/>
      <c r="K514" s="68"/>
    </row>
    <row r="515" spans="1:11" s="107" customFormat="1" ht="76.5" customHeight="1">
      <c r="A515" s="113">
        <v>21</v>
      </c>
      <c r="B515" s="56" t="s">
        <v>378</v>
      </c>
      <c r="C515" s="55" t="s">
        <v>379</v>
      </c>
      <c r="D515" s="55"/>
      <c r="E515" s="55"/>
      <c r="F515" s="56"/>
      <c r="G515" s="55"/>
      <c r="H515" s="73">
        <f>H516</f>
        <v>2350168</v>
      </c>
      <c r="I515" s="29"/>
      <c r="J515" s="29"/>
      <c r="K515" s="68"/>
    </row>
    <row r="516" spans="1:11" s="107" customFormat="1" ht="19.5" customHeight="1">
      <c r="A516" s="110"/>
      <c r="B516" s="58" t="s">
        <v>277</v>
      </c>
      <c r="C516" s="27" t="s">
        <v>379</v>
      </c>
      <c r="D516" s="27" t="s">
        <v>263</v>
      </c>
      <c r="E516" s="27" t="s">
        <v>203</v>
      </c>
      <c r="F516" s="27"/>
      <c r="G516" s="27"/>
      <c r="H516" s="36">
        <f>H517+H522</f>
        <v>2350168</v>
      </c>
      <c r="I516" s="29"/>
      <c r="J516" s="29"/>
      <c r="K516" s="68"/>
    </row>
    <row r="517" spans="1:11" s="107" customFormat="1" ht="26.25" customHeight="1">
      <c r="A517" s="110"/>
      <c r="B517" s="58" t="s">
        <v>377</v>
      </c>
      <c r="C517" s="27" t="s">
        <v>379</v>
      </c>
      <c r="D517" s="27" t="s">
        <v>263</v>
      </c>
      <c r="E517" s="27" t="s">
        <v>203</v>
      </c>
      <c r="F517" s="27" t="s">
        <v>63</v>
      </c>
      <c r="G517" s="27" t="s">
        <v>194</v>
      </c>
      <c r="H517" s="36">
        <f>H518+H519+H520+H521</f>
        <v>2174868</v>
      </c>
      <c r="I517" s="29"/>
      <c r="J517" s="29"/>
      <c r="K517" s="68"/>
    </row>
    <row r="518" spans="1:11" s="107" customFormat="1" ht="157.5" customHeight="1">
      <c r="A518" s="110"/>
      <c r="B518" s="88" t="s">
        <v>1</v>
      </c>
      <c r="C518" s="23" t="s">
        <v>379</v>
      </c>
      <c r="D518" s="23" t="s">
        <v>263</v>
      </c>
      <c r="E518" s="23" t="s">
        <v>203</v>
      </c>
      <c r="F518" s="23" t="s">
        <v>71</v>
      </c>
      <c r="G518" s="23" t="s">
        <v>77</v>
      </c>
      <c r="H518" s="57">
        <v>1861450</v>
      </c>
      <c r="I518" s="29"/>
      <c r="J518" s="29"/>
      <c r="K518" s="68"/>
    </row>
    <row r="519" spans="1:11" s="107" customFormat="1" ht="33.75" customHeight="1" hidden="1">
      <c r="A519" s="110"/>
      <c r="B519" s="22" t="s">
        <v>308</v>
      </c>
      <c r="C519" s="23" t="s">
        <v>379</v>
      </c>
      <c r="D519" s="23" t="s">
        <v>263</v>
      </c>
      <c r="E519" s="23" t="s">
        <v>203</v>
      </c>
      <c r="F519" s="23" t="s">
        <v>71</v>
      </c>
      <c r="G519" s="23" t="s">
        <v>327</v>
      </c>
      <c r="H519" s="25">
        <v>0</v>
      </c>
      <c r="I519" s="29"/>
      <c r="J519" s="29"/>
      <c r="K519" s="68"/>
    </row>
    <row r="520" spans="1:11" s="107" customFormat="1" ht="112.5" customHeight="1">
      <c r="A520" s="110"/>
      <c r="B520" s="88" t="s">
        <v>2</v>
      </c>
      <c r="C520" s="23" t="s">
        <v>379</v>
      </c>
      <c r="D520" s="23" t="s">
        <v>263</v>
      </c>
      <c r="E520" s="23" t="s">
        <v>203</v>
      </c>
      <c r="F520" s="23" t="s">
        <v>71</v>
      </c>
      <c r="G520" s="23" t="s">
        <v>78</v>
      </c>
      <c r="H520" s="25">
        <v>313418</v>
      </c>
      <c r="I520" s="29"/>
      <c r="J520" s="29"/>
      <c r="K520" s="68"/>
    </row>
    <row r="521" spans="1:11" s="107" customFormat="1" ht="33.75" customHeight="1" hidden="1">
      <c r="A521" s="110"/>
      <c r="B521" s="46" t="s">
        <v>304</v>
      </c>
      <c r="C521" s="23" t="s">
        <v>379</v>
      </c>
      <c r="D521" s="23" t="s">
        <v>263</v>
      </c>
      <c r="E521" s="23" t="s">
        <v>203</v>
      </c>
      <c r="F521" s="23" t="s">
        <v>71</v>
      </c>
      <c r="G521" s="23" t="s">
        <v>305</v>
      </c>
      <c r="H521" s="25">
        <v>0</v>
      </c>
      <c r="I521" s="29"/>
      <c r="J521" s="29"/>
      <c r="K521" s="68"/>
    </row>
    <row r="522" spans="1:11" s="107" customFormat="1" ht="33.75" customHeight="1">
      <c r="A522" s="110"/>
      <c r="B522" s="98" t="s">
        <v>330</v>
      </c>
      <c r="C522" s="99" t="s">
        <v>379</v>
      </c>
      <c r="D522" s="99" t="s">
        <v>263</v>
      </c>
      <c r="E522" s="99" t="s">
        <v>203</v>
      </c>
      <c r="F522" s="99" t="s">
        <v>63</v>
      </c>
      <c r="G522" s="99" t="s">
        <v>194</v>
      </c>
      <c r="H522" s="100">
        <f>H523</f>
        <v>175300</v>
      </c>
      <c r="I522" s="29"/>
      <c r="J522" s="29"/>
      <c r="K522" s="68"/>
    </row>
    <row r="523" spans="1:11" s="107" customFormat="1" ht="183" customHeight="1">
      <c r="A523" s="110"/>
      <c r="B523" s="92" t="s">
        <v>167</v>
      </c>
      <c r="C523" s="102" t="s">
        <v>379</v>
      </c>
      <c r="D523" s="102" t="s">
        <v>263</v>
      </c>
      <c r="E523" s="102" t="s">
        <v>203</v>
      </c>
      <c r="F523" s="102" t="s">
        <v>168</v>
      </c>
      <c r="G523" s="102" t="s">
        <v>77</v>
      </c>
      <c r="H523" s="146">
        <f>125900+49400</f>
        <v>175300</v>
      </c>
      <c r="I523" s="29"/>
      <c r="J523" s="29"/>
      <c r="K523" s="68"/>
    </row>
    <row r="524" spans="1:11" ht="69" customHeight="1">
      <c r="A524" s="113">
        <v>22</v>
      </c>
      <c r="B524" s="56" t="s">
        <v>383</v>
      </c>
      <c r="C524" s="55" t="s">
        <v>382</v>
      </c>
      <c r="D524" s="55"/>
      <c r="E524" s="55"/>
      <c r="F524" s="56"/>
      <c r="G524" s="55"/>
      <c r="H524" s="73">
        <f>H526+H531</f>
        <v>3067310</v>
      </c>
      <c r="I524" s="29"/>
      <c r="J524" s="33"/>
      <c r="K524" s="71"/>
    </row>
    <row r="525" spans="1:11" ht="17.25" customHeight="1">
      <c r="A525" s="121"/>
      <c r="B525" s="58" t="s">
        <v>277</v>
      </c>
      <c r="C525" s="27" t="s">
        <v>382</v>
      </c>
      <c r="D525" s="27" t="s">
        <v>263</v>
      </c>
      <c r="E525" s="27" t="s">
        <v>203</v>
      </c>
      <c r="F525" s="27"/>
      <c r="G525" s="27"/>
      <c r="H525" s="30">
        <f>H526+H531</f>
        <v>3067310</v>
      </c>
      <c r="I525" s="29"/>
      <c r="J525" s="33"/>
      <c r="K525" s="71"/>
    </row>
    <row r="526" spans="1:11" ht="27.75" customHeight="1">
      <c r="A526" s="121"/>
      <c r="B526" s="58" t="s">
        <v>377</v>
      </c>
      <c r="C526" s="27" t="s">
        <v>382</v>
      </c>
      <c r="D526" s="27" t="s">
        <v>263</v>
      </c>
      <c r="E526" s="27" t="s">
        <v>203</v>
      </c>
      <c r="F526" s="27" t="s">
        <v>63</v>
      </c>
      <c r="G526" s="27" t="s">
        <v>194</v>
      </c>
      <c r="H526" s="30">
        <f>H527+H528+H529+H530</f>
        <v>2803410</v>
      </c>
      <c r="I526" s="29"/>
      <c r="J526" s="33"/>
      <c r="K526" s="71"/>
    </row>
    <row r="527" spans="1:11" ht="151.5" customHeight="1">
      <c r="A527" s="110"/>
      <c r="B527" s="88" t="s">
        <v>3</v>
      </c>
      <c r="C527" s="23" t="s">
        <v>382</v>
      </c>
      <c r="D527" s="23" t="s">
        <v>263</v>
      </c>
      <c r="E527" s="23" t="s">
        <v>203</v>
      </c>
      <c r="F527" s="23" t="s">
        <v>71</v>
      </c>
      <c r="G527" s="23" t="s">
        <v>77</v>
      </c>
      <c r="H527" s="25">
        <v>2699810</v>
      </c>
      <c r="I527" s="29"/>
      <c r="J527" s="33"/>
      <c r="K527" s="71"/>
    </row>
    <row r="528" spans="1:11" ht="34.5" customHeight="1" hidden="1">
      <c r="A528" s="110"/>
      <c r="B528" s="22" t="s">
        <v>308</v>
      </c>
      <c r="C528" s="23" t="s">
        <v>382</v>
      </c>
      <c r="D528" s="23" t="s">
        <v>263</v>
      </c>
      <c r="E528" s="23" t="s">
        <v>203</v>
      </c>
      <c r="F528" s="23" t="s">
        <v>71</v>
      </c>
      <c r="G528" s="23" t="s">
        <v>327</v>
      </c>
      <c r="H528" s="25">
        <v>0</v>
      </c>
      <c r="I528" s="29"/>
      <c r="J528" s="33"/>
      <c r="K528" s="71"/>
    </row>
    <row r="529" spans="1:11" ht="116.25" customHeight="1">
      <c r="A529" s="110"/>
      <c r="B529" s="88" t="s">
        <v>2</v>
      </c>
      <c r="C529" s="23" t="s">
        <v>382</v>
      </c>
      <c r="D529" s="23" t="s">
        <v>263</v>
      </c>
      <c r="E529" s="23" t="s">
        <v>203</v>
      </c>
      <c r="F529" s="23" t="s">
        <v>71</v>
      </c>
      <c r="G529" s="23" t="s">
        <v>78</v>
      </c>
      <c r="H529" s="25">
        <v>103600</v>
      </c>
      <c r="I529" s="29"/>
      <c r="J529" s="33"/>
      <c r="K529" s="71"/>
    </row>
    <row r="530" spans="1:11" s="107" customFormat="1" ht="0.75" customHeight="1">
      <c r="A530" s="110"/>
      <c r="B530" s="46" t="s">
        <v>304</v>
      </c>
      <c r="C530" s="23" t="s">
        <v>382</v>
      </c>
      <c r="D530" s="23" t="s">
        <v>263</v>
      </c>
      <c r="E530" s="23" t="s">
        <v>203</v>
      </c>
      <c r="F530" s="23" t="s">
        <v>71</v>
      </c>
      <c r="G530" s="23" t="s">
        <v>305</v>
      </c>
      <c r="H530" s="25">
        <v>0</v>
      </c>
      <c r="I530" s="29"/>
      <c r="J530" s="29"/>
      <c r="K530" s="68"/>
    </row>
    <row r="531" spans="1:11" s="107" customFormat="1" ht="28.5" customHeight="1">
      <c r="A531" s="110"/>
      <c r="B531" s="98" t="s">
        <v>330</v>
      </c>
      <c r="C531" s="99" t="s">
        <v>382</v>
      </c>
      <c r="D531" s="99" t="s">
        <v>263</v>
      </c>
      <c r="E531" s="99" t="s">
        <v>203</v>
      </c>
      <c r="F531" s="99" t="s">
        <v>63</v>
      </c>
      <c r="G531" s="99" t="s">
        <v>194</v>
      </c>
      <c r="H531" s="100">
        <f>H532</f>
        <v>263900</v>
      </c>
      <c r="I531" s="29"/>
      <c r="J531" s="29"/>
      <c r="K531" s="68"/>
    </row>
    <row r="532" spans="1:11" s="107" customFormat="1" ht="186.75" customHeight="1">
      <c r="A532" s="110"/>
      <c r="B532" s="92" t="s">
        <v>167</v>
      </c>
      <c r="C532" s="102" t="s">
        <v>382</v>
      </c>
      <c r="D532" s="102" t="s">
        <v>263</v>
      </c>
      <c r="E532" s="102" t="s">
        <v>203</v>
      </c>
      <c r="F532" s="102" t="s">
        <v>168</v>
      </c>
      <c r="G532" s="102" t="s">
        <v>77</v>
      </c>
      <c r="H532" s="146">
        <f>176500+87400</f>
        <v>263900</v>
      </c>
      <c r="I532" s="29"/>
      <c r="J532" s="29"/>
      <c r="K532" s="68"/>
    </row>
    <row r="533" spans="1:11" s="107" customFormat="1" ht="31.5" customHeight="1">
      <c r="A533" s="122">
        <v>23</v>
      </c>
      <c r="B533" s="56" t="s">
        <v>348</v>
      </c>
      <c r="C533" s="55" t="s">
        <v>407</v>
      </c>
      <c r="D533" s="55" t="s">
        <v>196</v>
      </c>
      <c r="E533" s="55" t="s">
        <v>207</v>
      </c>
      <c r="F533" s="55" t="s">
        <v>63</v>
      </c>
      <c r="G533" s="55" t="s">
        <v>194</v>
      </c>
      <c r="H533" s="73">
        <f>H534+H535+H536</f>
        <v>675462</v>
      </c>
      <c r="I533" s="29"/>
      <c r="J533" s="29"/>
      <c r="K533" s="68"/>
    </row>
    <row r="534" spans="1:11" s="107" customFormat="1" ht="31.5" customHeight="1">
      <c r="A534" s="110"/>
      <c r="B534" s="22" t="s">
        <v>306</v>
      </c>
      <c r="C534" s="23" t="s">
        <v>407</v>
      </c>
      <c r="D534" s="23" t="s">
        <v>196</v>
      </c>
      <c r="E534" s="23" t="s">
        <v>207</v>
      </c>
      <c r="F534" s="23" t="s">
        <v>72</v>
      </c>
      <c r="G534" s="145" t="s">
        <v>77</v>
      </c>
      <c r="H534" s="25">
        <f>610312+6300</f>
        <v>616612</v>
      </c>
      <c r="I534" s="29"/>
      <c r="J534" s="29"/>
      <c r="K534" s="68"/>
    </row>
    <row r="535" spans="1:11" s="107" customFormat="1" ht="42.75" customHeight="1">
      <c r="A535" s="110"/>
      <c r="B535" s="22" t="s">
        <v>550</v>
      </c>
      <c r="C535" s="23" t="s">
        <v>407</v>
      </c>
      <c r="D535" s="23" t="s">
        <v>196</v>
      </c>
      <c r="E535" s="23" t="s">
        <v>207</v>
      </c>
      <c r="F535" s="24" t="s">
        <v>73</v>
      </c>
      <c r="G535" s="145" t="s">
        <v>78</v>
      </c>
      <c r="H535" s="25">
        <f>30900+2200+25750</f>
        <v>58850</v>
      </c>
      <c r="I535" s="29"/>
      <c r="J535" s="29"/>
      <c r="K535" s="68"/>
    </row>
    <row r="536" spans="1:11" s="107" customFormat="1" ht="1.5" customHeight="1" hidden="1">
      <c r="A536" s="110"/>
      <c r="B536" s="46"/>
      <c r="C536" s="23"/>
      <c r="D536" s="23"/>
      <c r="E536" s="23"/>
      <c r="F536" s="24"/>
      <c r="G536" s="142"/>
      <c r="H536" s="25"/>
      <c r="I536" s="29"/>
      <c r="J536" s="29"/>
      <c r="K536" s="68"/>
    </row>
    <row r="537" spans="1:11" s="107" customFormat="1" ht="31.5" customHeight="1">
      <c r="A537" s="110"/>
      <c r="B537" s="78" t="s">
        <v>386</v>
      </c>
      <c r="C537" s="27" t="s">
        <v>408</v>
      </c>
      <c r="D537" s="27"/>
      <c r="E537" s="27"/>
      <c r="F537" s="26"/>
      <c r="G537" s="27"/>
      <c r="H537" s="30">
        <f>H9+H16+H95+H108+H124+H219+H246+H271+H294+H315+H354+H380+H408+H422+H436+H450+H464+H478+H492+H506+H515+H524+H533</f>
        <v>230799586</v>
      </c>
      <c r="I537" s="29"/>
      <c r="J537" s="29"/>
      <c r="K537" s="68"/>
    </row>
    <row r="539" ht="15">
      <c r="H539" s="126"/>
    </row>
    <row r="651" spans="1:7" s="107" customFormat="1" ht="15">
      <c r="A651" s="127"/>
      <c r="B651" s="48"/>
      <c r="C651" s="48"/>
      <c r="D651" s="48"/>
      <c r="E651" s="48"/>
      <c r="F651" s="48"/>
      <c r="G651" s="128"/>
    </row>
    <row r="652" spans="1:7" s="107" customFormat="1" ht="15">
      <c r="A652" s="127"/>
      <c r="B652" s="48"/>
      <c r="C652" s="48"/>
      <c r="D652" s="48"/>
      <c r="E652" s="48"/>
      <c r="F652" s="48"/>
      <c r="G652" s="128"/>
    </row>
    <row r="653" spans="1:7" s="107" customFormat="1" ht="15">
      <c r="A653" s="127"/>
      <c r="B653" s="48"/>
      <c r="C653" s="48"/>
      <c r="D653" s="48"/>
      <c r="E653" s="48"/>
      <c r="F653" s="48"/>
      <c r="G653" s="128"/>
    </row>
    <row r="654" spans="1:7" s="107" customFormat="1" ht="15">
      <c r="A654" s="127"/>
      <c r="B654" s="48"/>
      <c r="C654" s="48"/>
      <c r="D654" s="48"/>
      <c r="E654" s="48"/>
      <c r="F654" s="48"/>
      <c r="G654" s="128"/>
    </row>
    <row r="655" spans="1:7" s="107" customFormat="1" ht="15">
      <c r="A655" s="127"/>
      <c r="B655" s="48"/>
      <c r="C655" s="48"/>
      <c r="D655" s="48"/>
      <c r="E655" s="48"/>
      <c r="F655" s="48"/>
      <c r="G655" s="128"/>
    </row>
    <row r="656" spans="1:7" s="107" customFormat="1" ht="15">
      <c r="A656" s="127"/>
      <c r="B656" s="48"/>
      <c r="C656" s="48"/>
      <c r="D656" s="48"/>
      <c r="E656" s="48"/>
      <c r="F656" s="48"/>
      <c r="G656" s="129"/>
    </row>
    <row r="657" spans="1:7" s="107" customFormat="1" ht="15">
      <c r="A657" s="127"/>
      <c r="B657" s="48"/>
      <c r="C657" s="48"/>
      <c r="D657" s="48"/>
      <c r="E657" s="48"/>
      <c r="F657" s="48"/>
      <c r="G657" s="129"/>
    </row>
    <row r="658" spans="1:7" s="107" customFormat="1" ht="15">
      <c r="A658" s="127"/>
      <c r="B658" s="48"/>
      <c r="C658" s="48"/>
      <c r="D658" s="48"/>
      <c r="E658" s="48"/>
      <c r="F658" s="48"/>
      <c r="G658" s="129"/>
    </row>
    <row r="659" spans="1:7" s="107" customFormat="1" ht="15">
      <c r="A659" s="127"/>
      <c r="B659" s="48"/>
      <c r="C659" s="48"/>
      <c r="D659" s="48"/>
      <c r="E659" s="48"/>
      <c r="F659" s="48"/>
      <c r="G659" s="129"/>
    </row>
    <row r="660" spans="1:7" s="107" customFormat="1" ht="15">
      <c r="A660" s="127"/>
      <c r="B660" s="48"/>
      <c r="C660" s="48"/>
      <c r="D660" s="48"/>
      <c r="E660" s="48"/>
      <c r="F660" s="48"/>
      <c r="G660" s="129"/>
    </row>
    <row r="661" spans="1:7" s="107" customFormat="1" ht="15">
      <c r="A661" s="127"/>
      <c r="B661" s="48"/>
      <c r="C661" s="48"/>
      <c r="D661" s="48"/>
      <c r="E661" s="48"/>
      <c r="F661" s="48"/>
      <c r="G661" s="129"/>
    </row>
    <row r="662" spans="1:7" s="107" customFormat="1" ht="15">
      <c r="A662" s="127"/>
      <c r="B662" s="48"/>
      <c r="C662" s="48"/>
      <c r="D662" s="48"/>
      <c r="E662" s="48"/>
      <c r="F662" s="48"/>
      <c r="G662" s="129"/>
    </row>
    <row r="663" spans="1:7" s="107" customFormat="1" ht="15">
      <c r="A663" s="127"/>
      <c r="B663" s="48"/>
      <c r="C663" s="48"/>
      <c r="D663" s="48"/>
      <c r="E663" s="48"/>
      <c r="F663" s="48"/>
      <c r="G663" s="128"/>
    </row>
    <row r="664" spans="1:7" s="107" customFormat="1" ht="15">
      <c r="A664" s="127"/>
      <c r="B664" s="48"/>
      <c r="C664" s="48"/>
      <c r="D664" s="48"/>
      <c r="E664" s="48"/>
      <c r="F664" s="48"/>
      <c r="G664" s="128"/>
    </row>
    <row r="665" spans="1:7" s="107" customFormat="1" ht="15">
      <c r="A665" s="127"/>
      <c r="B665" s="48"/>
      <c r="C665" s="48"/>
      <c r="D665" s="48"/>
      <c r="E665" s="48"/>
      <c r="F665" s="48"/>
      <c r="G665" s="128"/>
    </row>
    <row r="666" spans="1:7" s="107" customFormat="1" ht="15">
      <c r="A666" s="127"/>
      <c r="B666" s="48"/>
      <c r="C666" s="48"/>
      <c r="D666" s="48"/>
      <c r="E666" s="48"/>
      <c r="F666" s="48"/>
      <c r="G666" s="128"/>
    </row>
    <row r="667" spans="1:7" s="107" customFormat="1" ht="15">
      <c r="A667" s="127"/>
      <c r="B667" s="48"/>
      <c r="C667" s="48"/>
      <c r="D667" s="48"/>
      <c r="E667" s="48"/>
      <c r="F667" s="48"/>
      <c r="G667" s="128"/>
    </row>
    <row r="668" spans="1:7" s="107" customFormat="1" ht="15">
      <c r="A668" s="127"/>
      <c r="B668" s="48"/>
      <c r="C668" s="48"/>
      <c r="D668" s="48"/>
      <c r="E668" s="48"/>
      <c r="F668" s="48"/>
      <c r="G668" s="128"/>
    </row>
    <row r="669" spans="1:7" s="107" customFormat="1" ht="15">
      <c r="A669" s="127"/>
      <c r="B669" s="48"/>
      <c r="C669" s="48"/>
      <c r="D669" s="48"/>
      <c r="E669" s="48"/>
      <c r="F669" s="48"/>
      <c r="G669" s="128"/>
    </row>
    <row r="670" spans="1:7" s="107" customFormat="1" ht="15">
      <c r="A670" s="127"/>
      <c r="B670" s="48"/>
      <c r="C670" s="48"/>
      <c r="D670" s="48"/>
      <c r="E670" s="48"/>
      <c r="F670" s="48"/>
      <c r="G670" s="128"/>
    </row>
    <row r="671" spans="1:7" s="107" customFormat="1" ht="15">
      <c r="A671" s="127"/>
      <c r="B671" s="48"/>
      <c r="C671" s="48"/>
      <c r="D671" s="48"/>
      <c r="E671" s="48"/>
      <c r="F671" s="48"/>
      <c r="G671" s="128"/>
    </row>
    <row r="672" spans="1:7" s="107" customFormat="1" ht="15">
      <c r="A672" s="127"/>
      <c r="B672" s="48"/>
      <c r="C672" s="48"/>
      <c r="D672" s="48"/>
      <c r="E672" s="48"/>
      <c r="F672" s="48"/>
      <c r="G672" s="128"/>
    </row>
    <row r="673" spans="1:7" s="107" customFormat="1" ht="15">
      <c r="A673" s="127"/>
      <c r="B673" s="48"/>
      <c r="C673" s="48"/>
      <c r="D673" s="48"/>
      <c r="E673" s="48"/>
      <c r="F673" s="48"/>
      <c r="G673" s="128"/>
    </row>
    <row r="674" spans="1:7" s="107" customFormat="1" ht="15">
      <c r="A674" s="127"/>
      <c r="B674" s="48"/>
      <c r="C674" s="48"/>
      <c r="D674" s="48"/>
      <c r="E674" s="48"/>
      <c r="F674" s="48"/>
      <c r="G674" s="128"/>
    </row>
    <row r="675" spans="1:7" s="107" customFormat="1" ht="15">
      <c r="A675" s="127"/>
      <c r="B675" s="48"/>
      <c r="C675" s="48"/>
      <c r="D675" s="48"/>
      <c r="E675" s="48"/>
      <c r="F675" s="48"/>
      <c r="G675" s="128"/>
    </row>
    <row r="676" spans="1:7" s="107" customFormat="1" ht="15">
      <c r="A676" s="127"/>
      <c r="B676" s="48"/>
      <c r="C676" s="48"/>
      <c r="D676" s="48"/>
      <c r="E676" s="48"/>
      <c r="F676" s="48"/>
      <c r="G676" s="128"/>
    </row>
    <row r="677" spans="1:7" s="107" customFormat="1" ht="15">
      <c r="A677" s="127"/>
      <c r="B677" s="48"/>
      <c r="C677" s="48"/>
      <c r="D677" s="48"/>
      <c r="E677" s="48"/>
      <c r="F677" s="48"/>
      <c r="G677" s="128"/>
    </row>
    <row r="678" spans="1:7" s="107" customFormat="1" ht="15">
      <c r="A678" s="127"/>
      <c r="B678" s="48"/>
      <c r="C678" s="48"/>
      <c r="D678" s="48"/>
      <c r="E678" s="48"/>
      <c r="F678" s="48"/>
      <c r="G678" s="128"/>
    </row>
    <row r="679" spans="1:7" s="107" customFormat="1" ht="15">
      <c r="A679" s="127"/>
      <c r="B679" s="48"/>
      <c r="C679" s="48"/>
      <c r="D679" s="48"/>
      <c r="E679" s="48"/>
      <c r="F679" s="48"/>
      <c r="G679" s="128"/>
    </row>
    <row r="680" spans="1:7" s="107" customFormat="1" ht="15">
      <c r="A680" s="127"/>
      <c r="B680" s="48"/>
      <c r="C680" s="48"/>
      <c r="D680" s="48"/>
      <c r="E680" s="48"/>
      <c r="F680" s="48"/>
      <c r="G680" s="128"/>
    </row>
    <row r="681" spans="1:7" s="107" customFormat="1" ht="15">
      <c r="A681" s="127"/>
      <c r="B681" s="48"/>
      <c r="C681" s="48"/>
      <c r="D681" s="48"/>
      <c r="E681" s="48"/>
      <c r="F681" s="48"/>
      <c r="G681" s="128"/>
    </row>
    <row r="682" spans="1:7" s="107" customFormat="1" ht="15">
      <c r="A682" s="127"/>
      <c r="B682" s="48"/>
      <c r="C682" s="48"/>
      <c r="D682" s="48"/>
      <c r="E682" s="48"/>
      <c r="F682" s="48"/>
      <c r="G682" s="128"/>
    </row>
    <row r="683" spans="1:7" s="107" customFormat="1" ht="15">
      <c r="A683" s="127"/>
      <c r="B683" s="48"/>
      <c r="C683" s="48"/>
      <c r="D683" s="48"/>
      <c r="E683" s="48"/>
      <c r="F683" s="48"/>
      <c r="G683" s="128"/>
    </row>
    <row r="684" spans="1:7" s="107" customFormat="1" ht="15">
      <c r="A684" s="127"/>
      <c r="B684" s="48"/>
      <c r="C684" s="48"/>
      <c r="D684" s="48"/>
      <c r="E684" s="48"/>
      <c r="F684" s="48"/>
      <c r="G684" s="128"/>
    </row>
  </sheetData>
  <sheetProtection/>
  <mergeCells count="17">
    <mergeCell ref="B2:H2"/>
    <mergeCell ref="H7:H8"/>
    <mergeCell ref="B7:B8"/>
    <mergeCell ref="C7:C8"/>
    <mergeCell ref="D7:D8"/>
    <mergeCell ref="E7:E8"/>
    <mergeCell ref="F7:F8"/>
    <mergeCell ref="G7:G8"/>
    <mergeCell ref="I7:I8"/>
    <mergeCell ref="D1:H1"/>
    <mergeCell ref="B3:H3"/>
    <mergeCell ref="B4:H4"/>
    <mergeCell ref="A5:K5"/>
    <mergeCell ref="A6:G6"/>
    <mergeCell ref="J7:J8"/>
    <mergeCell ref="K7:K8"/>
    <mergeCell ref="A7:A8"/>
  </mergeCells>
  <printOptions/>
  <pageMargins left="0.5118110236220472" right="0.11811023622047245" top="0.15748031496062992" bottom="0.15748031496062992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2014-07-17T13:17:04Z</cp:lastPrinted>
  <dcterms:created xsi:type="dcterms:W3CDTF">2005-03-10T08:38:47Z</dcterms:created>
  <dcterms:modified xsi:type="dcterms:W3CDTF">2014-07-23T08:41:47Z</dcterms:modified>
  <cp:category/>
  <cp:version/>
  <cp:contentType/>
  <cp:contentStatus/>
  <cp:revision>1</cp:revision>
</cp:coreProperties>
</file>