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60" windowWidth="16335" windowHeight="8130" tabRatio="806" activeTab="5"/>
  </bookViews>
  <sheets>
    <sheet name="прил 2" sheetId="9" r:id="rId1"/>
    <sheet name="прил  1" sheetId="17" r:id="rId2"/>
    <sheet name="пр3" sheetId="10" r:id="rId3"/>
    <sheet name="прил 4" sheetId="20" r:id="rId4"/>
    <sheet name="пр5" sheetId="18" r:id="rId5"/>
    <sheet name="пр6" sheetId="19" r:id="rId6"/>
    <sheet name="пр7" sheetId="12" r:id="rId7"/>
    <sheet name="пр8" sheetId="7" r:id="rId8"/>
    <sheet name="пр9" sheetId="16" r:id="rId9"/>
    <sheet name="Лист1" sheetId="21" r:id="rId10"/>
  </sheets>
  <externalReferences>
    <externalReference r:id="rId11"/>
    <externalReference r:id="rId12"/>
  </externalReferences>
  <definedNames>
    <definedName name="_xlnm._FilterDatabase" localSheetId="1" hidden="1">'прил  1'!$A$12:$H$119</definedName>
    <definedName name="_xlnm.Print_Area" localSheetId="4">пр5!$A$1:$H$57</definedName>
    <definedName name="_xlnm.Print_Area" localSheetId="7">пр8!$A$1:$E$39</definedName>
  </definedNames>
  <calcPr calcId="145621"/>
</workbook>
</file>

<file path=xl/calcChain.xml><?xml version="1.0" encoding="utf-8"?>
<calcChain xmlns="http://schemas.openxmlformats.org/spreadsheetml/2006/main">
  <c r="D14" i="12" l="1"/>
  <c r="E14" i="12"/>
  <c r="F14" i="12"/>
  <c r="G14" i="12"/>
  <c r="J797" i="19"/>
  <c r="J792" i="19"/>
  <c r="K797" i="19"/>
  <c r="L797" i="19"/>
  <c r="L792" i="19"/>
  <c r="M797" i="19"/>
  <c r="M792" i="19"/>
  <c r="M791" i="19"/>
  <c r="N797" i="19"/>
  <c r="N792" i="19"/>
  <c r="N791" i="19"/>
  <c r="O797" i="19"/>
  <c r="O792" i="19"/>
  <c r="O791" i="19"/>
  <c r="P797" i="19"/>
  <c r="P792" i="19"/>
  <c r="P791" i="19"/>
  <c r="J795" i="19"/>
  <c r="K795" i="19"/>
  <c r="K794" i="19"/>
  <c r="L795" i="19"/>
  <c r="M795" i="19"/>
  <c r="M794" i="19"/>
  <c r="N795" i="19"/>
  <c r="O795" i="19"/>
  <c r="O794" i="19"/>
  <c r="P795" i="19"/>
  <c r="J794" i="19"/>
  <c r="L794" i="19"/>
  <c r="N794" i="19"/>
  <c r="P794" i="19"/>
  <c r="J793" i="19"/>
  <c r="K793" i="19"/>
  <c r="L793" i="19"/>
  <c r="M793" i="19"/>
  <c r="N793" i="19"/>
  <c r="O793" i="19"/>
  <c r="P793" i="19"/>
  <c r="K792" i="19"/>
  <c r="K791" i="19"/>
  <c r="J789" i="19"/>
  <c r="K789" i="19"/>
  <c r="L789" i="19"/>
  <c r="M789" i="19"/>
  <c r="N789" i="19"/>
  <c r="O789" i="19"/>
  <c r="O779" i="19"/>
  <c r="P789" i="19"/>
  <c r="J783" i="19"/>
  <c r="J778" i="19"/>
  <c r="K783" i="19"/>
  <c r="L783" i="19"/>
  <c r="L779" i="19"/>
  <c r="M783" i="19"/>
  <c r="M779" i="19"/>
  <c r="N783" i="19"/>
  <c r="N778" i="19"/>
  <c r="O783" i="19"/>
  <c r="P783" i="19"/>
  <c r="P778" i="19"/>
  <c r="J782" i="19"/>
  <c r="J781" i="19"/>
  <c r="J780" i="19"/>
  <c r="K782" i="19"/>
  <c r="K781" i="19"/>
  <c r="K780" i="19"/>
  <c r="L782" i="19"/>
  <c r="L781" i="19"/>
  <c r="L780" i="19"/>
  <c r="M782" i="19"/>
  <c r="M781" i="19"/>
  <c r="M780" i="19"/>
  <c r="N782" i="19"/>
  <c r="N781" i="19"/>
  <c r="N780" i="19"/>
  <c r="O782" i="19"/>
  <c r="O781" i="19"/>
  <c r="O780" i="19"/>
  <c r="P782" i="19"/>
  <c r="P781" i="19"/>
  <c r="P780" i="19"/>
  <c r="J779" i="19"/>
  <c r="J776" i="19"/>
  <c r="J767" i="19"/>
  <c r="J766" i="19"/>
  <c r="K776" i="19"/>
  <c r="L776" i="19"/>
  <c r="M776" i="19"/>
  <c r="N776" i="19"/>
  <c r="N767" i="19"/>
  <c r="N766" i="19"/>
  <c r="O776" i="19"/>
  <c r="P776" i="19"/>
  <c r="J771" i="19"/>
  <c r="K771" i="19"/>
  <c r="K767" i="19"/>
  <c r="K766" i="19"/>
  <c r="L771" i="19"/>
  <c r="L767" i="19"/>
  <c r="L766" i="19"/>
  <c r="M771" i="19"/>
  <c r="M767" i="19"/>
  <c r="M766" i="19"/>
  <c r="N771" i="19"/>
  <c r="O771" i="19"/>
  <c r="O767" i="19"/>
  <c r="O766" i="19"/>
  <c r="P771" i="19"/>
  <c r="J770" i="19"/>
  <c r="J769" i="19"/>
  <c r="J768" i="19"/>
  <c r="K770" i="19"/>
  <c r="K769" i="19"/>
  <c r="K768" i="19"/>
  <c r="L770" i="19"/>
  <c r="L769" i="19"/>
  <c r="L768" i="19"/>
  <c r="M770" i="19"/>
  <c r="M769" i="19"/>
  <c r="M768" i="19"/>
  <c r="N770" i="19"/>
  <c r="O770" i="19"/>
  <c r="O769" i="19"/>
  <c r="O768" i="19"/>
  <c r="P770" i="19"/>
  <c r="N769" i="19"/>
  <c r="N768" i="19"/>
  <c r="P769" i="19"/>
  <c r="P768" i="19"/>
  <c r="J764" i="19"/>
  <c r="K764" i="19"/>
  <c r="L764" i="19"/>
  <c r="M764" i="19"/>
  <c r="N764" i="19"/>
  <c r="O764" i="19"/>
  <c r="P764" i="19"/>
  <c r="J758" i="19"/>
  <c r="J754" i="19"/>
  <c r="J753" i="19"/>
  <c r="K758" i="19"/>
  <c r="K754" i="19"/>
  <c r="K753" i="19"/>
  <c r="L758" i="19"/>
  <c r="L754" i="19"/>
  <c r="L753" i="19"/>
  <c r="M758" i="19"/>
  <c r="M754" i="19"/>
  <c r="M753" i="19"/>
  <c r="N758" i="19"/>
  <c r="N754" i="19"/>
  <c r="N753" i="19"/>
  <c r="O758" i="19"/>
  <c r="P758" i="19"/>
  <c r="P754" i="19"/>
  <c r="P753" i="19"/>
  <c r="J757" i="19"/>
  <c r="J756" i="19"/>
  <c r="J755" i="19"/>
  <c r="K757" i="19"/>
  <c r="K756" i="19"/>
  <c r="K755" i="19"/>
  <c r="L757" i="19"/>
  <c r="L756" i="19"/>
  <c r="L755" i="19"/>
  <c r="M757" i="19"/>
  <c r="M756" i="19"/>
  <c r="M755" i="19"/>
  <c r="N757" i="19"/>
  <c r="N756" i="19"/>
  <c r="N755" i="19"/>
  <c r="O757" i="19"/>
  <c r="O756" i="19"/>
  <c r="O755" i="19"/>
  <c r="P757" i="19"/>
  <c r="P756" i="19"/>
  <c r="P755" i="19"/>
  <c r="J747" i="19"/>
  <c r="K747" i="19"/>
  <c r="L747" i="19"/>
  <c r="M747" i="19"/>
  <c r="N747" i="19"/>
  <c r="O747" i="19"/>
  <c r="P747" i="19"/>
  <c r="J745" i="19"/>
  <c r="K745" i="19"/>
  <c r="L745" i="19"/>
  <c r="M745" i="19"/>
  <c r="N745" i="19"/>
  <c r="O745" i="19"/>
  <c r="P745" i="19"/>
  <c r="J741" i="19"/>
  <c r="K741" i="19"/>
  <c r="L741" i="19"/>
  <c r="L733" i="19"/>
  <c r="L732" i="19"/>
  <c r="M741" i="19"/>
  <c r="N741" i="19"/>
  <c r="O741" i="19"/>
  <c r="P741" i="19"/>
  <c r="P733" i="19"/>
  <c r="P732" i="19"/>
  <c r="J737" i="19"/>
  <c r="J733" i="19"/>
  <c r="J732" i="19"/>
  <c r="K737" i="19"/>
  <c r="L737" i="19"/>
  <c r="M737" i="19"/>
  <c r="N737" i="19"/>
  <c r="N733" i="19"/>
  <c r="N732" i="19"/>
  <c r="O737" i="19"/>
  <c r="P737" i="19"/>
  <c r="J736" i="19"/>
  <c r="J735" i="19"/>
  <c r="J734" i="19"/>
  <c r="K736" i="19"/>
  <c r="K735" i="19"/>
  <c r="K734" i="19"/>
  <c r="L736" i="19"/>
  <c r="L735" i="19"/>
  <c r="L734" i="19"/>
  <c r="M736" i="19"/>
  <c r="M735" i="19"/>
  <c r="M734" i="19"/>
  <c r="N736" i="19"/>
  <c r="N735" i="19"/>
  <c r="N734" i="19"/>
  <c r="O736" i="19"/>
  <c r="O735" i="19"/>
  <c r="O734" i="19"/>
  <c r="P736" i="19"/>
  <c r="P735" i="19"/>
  <c r="P734" i="19"/>
  <c r="J726" i="19"/>
  <c r="K726" i="19"/>
  <c r="L726" i="19"/>
  <c r="M726" i="19"/>
  <c r="N726" i="19"/>
  <c r="O726" i="19"/>
  <c r="P726" i="19"/>
  <c r="J724" i="19"/>
  <c r="K724" i="19"/>
  <c r="L724" i="19"/>
  <c r="M724" i="19"/>
  <c r="N724" i="19"/>
  <c r="O724" i="19"/>
  <c r="P724" i="19"/>
  <c r="J720" i="19"/>
  <c r="K720" i="19"/>
  <c r="L720" i="19"/>
  <c r="M720" i="19"/>
  <c r="N720" i="19"/>
  <c r="O720" i="19"/>
  <c r="P720" i="19"/>
  <c r="J716" i="19"/>
  <c r="J712" i="19"/>
  <c r="J711" i="19"/>
  <c r="K716" i="19"/>
  <c r="L716" i="19"/>
  <c r="L712" i="19"/>
  <c r="L711" i="19"/>
  <c r="M716" i="19"/>
  <c r="N716" i="19"/>
  <c r="N712" i="19"/>
  <c r="N711" i="19"/>
  <c r="O716" i="19"/>
  <c r="P716" i="19"/>
  <c r="P712" i="19"/>
  <c r="P711" i="19"/>
  <c r="J715" i="19"/>
  <c r="J714" i="19"/>
  <c r="J713" i="19"/>
  <c r="K715" i="19"/>
  <c r="L715" i="19"/>
  <c r="L714" i="19"/>
  <c r="L713" i="19"/>
  <c r="M715" i="19"/>
  <c r="M714" i="19"/>
  <c r="M713" i="19"/>
  <c r="N715" i="19"/>
  <c r="N714" i="19"/>
  <c r="N713" i="19"/>
  <c r="O715" i="19"/>
  <c r="O714" i="19"/>
  <c r="O713" i="19"/>
  <c r="P715" i="19"/>
  <c r="P714" i="19"/>
  <c r="P713" i="19"/>
  <c r="K714" i="19"/>
  <c r="K713" i="19"/>
  <c r="J705" i="19"/>
  <c r="K705" i="19"/>
  <c r="L705" i="19"/>
  <c r="M705" i="19"/>
  <c r="N705" i="19"/>
  <c r="O705" i="19"/>
  <c r="P705" i="19"/>
  <c r="J703" i="19"/>
  <c r="K703" i="19"/>
  <c r="L703" i="19"/>
  <c r="M703" i="19"/>
  <c r="N703" i="19"/>
  <c r="O703" i="19"/>
  <c r="P703" i="19"/>
  <c r="J699" i="19"/>
  <c r="J691" i="19"/>
  <c r="J690" i="19"/>
  <c r="K699" i="19"/>
  <c r="L699" i="19"/>
  <c r="M699" i="19"/>
  <c r="N699" i="19"/>
  <c r="O699" i="19"/>
  <c r="P699" i="19"/>
  <c r="J695" i="19"/>
  <c r="K695" i="19"/>
  <c r="L695" i="19"/>
  <c r="L691" i="19"/>
  <c r="L690" i="19"/>
  <c r="M695" i="19"/>
  <c r="N695" i="19"/>
  <c r="N691" i="19"/>
  <c r="N690" i="19"/>
  <c r="O695" i="19"/>
  <c r="P695" i="19"/>
  <c r="P691" i="19"/>
  <c r="P690" i="19"/>
  <c r="J694" i="19"/>
  <c r="J693" i="19"/>
  <c r="J692" i="19"/>
  <c r="K694" i="19"/>
  <c r="L694" i="19"/>
  <c r="L693" i="19"/>
  <c r="L692" i="19"/>
  <c r="M694" i="19"/>
  <c r="M693" i="19"/>
  <c r="M692" i="19"/>
  <c r="N694" i="19"/>
  <c r="N693" i="19"/>
  <c r="N692" i="19"/>
  <c r="O694" i="19"/>
  <c r="O693" i="19"/>
  <c r="O692" i="19"/>
  <c r="P694" i="19"/>
  <c r="P693" i="19"/>
  <c r="P692" i="19"/>
  <c r="K693" i="19"/>
  <c r="K692" i="19"/>
  <c r="J684" i="19"/>
  <c r="K684" i="19"/>
  <c r="L684" i="19"/>
  <c r="M684" i="19"/>
  <c r="N684" i="19"/>
  <c r="O684" i="19"/>
  <c r="P684" i="19"/>
  <c r="J682" i="19"/>
  <c r="K682" i="19"/>
  <c r="L682" i="19"/>
  <c r="M682" i="19"/>
  <c r="N682" i="19"/>
  <c r="O682" i="19"/>
  <c r="P682" i="19"/>
  <c r="J678" i="19"/>
  <c r="K678" i="19"/>
  <c r="L678" i="19"/>
  <c r="M678" i="19"/>
  <c r="N678" i="19"/>
  <c r="O678" i="19"/>
  <c r="P678" i="19"/>
  <c r="J674" i="19"/>
  <c r="K674" i="19"/>
  <c r="L674" i="19"/>
  <c r="L670" i="19"/>
  <c r="L669" i="19"/>
  <c r="M674" i="19"/>
  <c r="M670" i="19"/>
  <c r="M669" i="19"/>
  <c r="N674" i="19"/>
  <c r="O674" i="19"/>
  <c r="O670" i="19"/>
  <c r="P674" i="19"/>
  <c r="J673" i="19"/>
  <c r="J672" i="19"/>
  <c r="J671" i="19"/>
  <c r="K673" i="19"/>
  <c r="K672" i="19"/>
  <c r="K671" i="19"/>
  <c r="L673" i="19"/>
  <c r="L672" i="19"/>
  <c r="L671" i="19"/>
  <c r="M673" i="19"/>
  <c r="M672" i="19"/>
  <c r="M671" i="19"/>
  <c r="N673" i="19"/>
  <c r="N672" i="19"/>
  <c r="N671" i="19"/>
  <c r="O673" i="19"/>
  <c r="O672" i="19"/>
  <c r="O671" i="19"/>
  <c r="P673" i="19"/>
  <c r="P672" i="19"/>
  <c r="P671" i="19"/>
  <c r="P670" i="19"/>
  <c r="P669" i="19"/>
  <c r="J663" i="19"/>
  <c r="K663" i="19"/>
  <c r="L663" i="19"/>
  <c r="M663" i="19"/>
  <c r="N663" i="19"/>
  <c r="O663" i="19"/>
  <c r="P663" i="19"/>
  <c r="J661" i="19"/>
  <c r="K661" i="19"/>
  <c r="L661" i="19"/>
  <c r="M661" i="19"/>
  <c r="N661" i="19"/>
  <c r="O661" i="19"/>
  <c r="P661" i="19"/>
  <c r="J657" i="19"/>
  <c r="K657" i="19"/>
  <c r="K649" i="19"/>
  <c r="L657" i="19"/>
  <c r="M657" i="19"/>
  <c r="N657" i="19"/>
  <c r="O657" i="19"/>
  <c r="P657" i="19"/>
  <c r="J653" i="19"/>
  <c r="K653" i="19"/>
  <c r="L653" i="19"/>
  <c r="M653" i="19"/>
  <c r="M649" i="19"/>
  <c r="M648" i="19"/>
  <c r="N653" i="19"/>
  <c r="N649" i="19"/>
  <c r="N648" i="19"/>
  <c r="O653" i="19"/>
  <c r="P653" i="19"/>
  <c r="J652" i="19"/>
  <c r="J651" i="19"/>
  <c r="J650" i="19"/>
  <c r="K652" i="19"/>
  <c r="K651" i="19"/>
  <c r="K650" i="19"/>
  <c r="L652" i="19"/>
  <c r="L651" i="19"/>
  <c r="L650" i="19"/>
  <c r="M652" i="19"/>
  <c r="M651" i="19"/>
  <c r="M650" i="19"/>
  <c r="N652" i="19"/>
  <c r="N651" i="19"/>
  <c r="N650" i="19"/>
  <c r="O652" i="19"/>
  <c r="O651" i="19"/>
  <c r="O650" i="19"/>
  <c r="P652" i="19"/>
  <c r="P651" i="19"/>
  <c r="P650" i="19"/>
  <c r="J649" i="19"/>
  <c r="J648" i="19"/>
  <c r="L649" i="19"/>
  <c r="L648" i="19"/>
  <c r="P649" i="19"/>
  <c r="P648" i="19"/>
  <c r="J642" i="19"/>
  <c r="K642" i="19"/>
  <c r="L642" i="19"/>
  <c r="M642" i="19"/>
  <c r="N642" i="19"/>
  <c r="O642" i="19"/>
  <c r="P642" i="19"/>
  <c r="J640" i="19"/>
  <c r="K640" i="19"/>
  <c r="L640" i="19"/>
  <c r="M640" i="19"/>
  <c r="N640" i="19"/>
  <c r="O640" i="19"/>
  <c r="P640" i="19"/>
  <c r="J636" i="19"/>
  <c r="K636" i="19"/>
  <c r="L636" i="19"/>
  <c r="M636" i="19"/>
  <c r="N636" i="19"/>
  <c r="O636" i="19"/>
  <c r="P636" i="19"/>
  <c r="J632" i="19"/>
  <c r="K632" i="19"/>
  <c r="K628" i="19"/>
  <c r="K627" i="19"/>
  <c r="L632" i="19"/>
  <c r="L628" i="19"/>
  <c r="L627" i="19"/>
  <c r="M632" i="19"/>
  <c r="M628" i="19"/>
  <c r="M627" i="19"/>
  <c r="N632" i="19"/>
  <c r="O632" i="19"/>
  <c r="O628" i="19"/>
  <c r="O627" i="19"/>
  <c r="P632" i="19"/>
  <c r="P628" i="19"/>
  <c r="P627" i="19"/>
  <c r="P631" i="19"/>
  <c r="P630" i="19"/>
  <c r="P629" i="19"/>
  <c r="J621" i="19"/>
  <c r="K621" i="19"/>
  <c r="L621" i="19"/>
  <c r="M621" i="19"/>
  <c r="N621" i="19"/>
  <c r="O621" i="19"/>
  <c r="P621" i="19"/>
  <c r="J619" i="19"/>
  <c r="K619" i="19"/>
  <c r="L619" i="19"/>
  <c r="M619" i="19"/>
  <c r="N619" i="19"/>
  <c r="O619" i="19"/>
  <c r="P619" i="19"/>
  <c r="J615" i="19"/>
  <c r="K615" i="19"/>
  <c r="L615" i="19"/>
  <c r="L610" i="19"/>
  <c r="L609" i="19"/>
  <c r="L608" i="19"/>
  <c r="M615" i="19"/>
  <c r="N615" i="19"/>
  <c r="O615" i="19"/>
  <c r="P615" i="19"/>
  <c r="P610" i="19"/>
  <c r="P609" i="19"/>
  <c r="P608" i="19"/>
  <c r="J611" i="19"/>
  <c r="J610" i="19"/>
  <c r="J609" i="19"/>
  <c r="J608" i="19"/>
  <c r="K611" i="19"/>
  <c r="K607" i="19"/>
  <c r="L611" i="19"/>
  <c r="L607" i="19"/>
  <c r="L606" i="19"/>
  <c r="M611" i="19"/>
  <c r="M607" i="19"/>
  <c r="N611" i="19"/>
  <c r="O611" i="19"/>
  <c r="P611" i="19"/>
  <c r="P607" i="19"/>
  <c r="P606" i="19"/>
  <c r="J599" i="19"/>
  <c r="K599" i="19"/>
  <c r="K567" i="19"/>
  <c r="L599" i="19"/>
  <c r="M599" i="19"/>
  <c r="M567" i="19"/>
  <c r="N599" i="19"/>
  <c r="O599" i="19"/>
  <c r="P599" i="19"/>
  <c r="J583" i="19"/>
  <c r="K583" i="19"/>
  <c r="L583" i="19"/>
  <c r="M583" i="19"/>
  <c r="N583" i="19"/>
  <c r="O583" i="19"/>
  <c r="P583" i="19"/>
  <c r="J581" i="19"/>
  <c r="K581" i="19"/>
  <c r="L581" i="19"/>
  <c r="M581" i="19"/>
  <c r="N581" i="19"/>
  <c r="O581" i="19"/>
  <c r="P581" i="19"/>
  <c r="J572" i="19"/>
  <c r="K572" i="19"/>
  <c r="L572" i="19"/>
  <c r="L568" i="19"/>
  <c r="M572" i="19"/>
  <c r="N572" i="19"/>
  <c r="N568" i="19"/>
  <c r="O572" i="19"/>
  <c r="O567" i="19"/>
  <c r="P572" i="19"/>
  <c r="P568" i="19"/>
  <c r="J571" i="19"/>
  <c r="J570" i="19"/>
  <c r="J569" i="19"/>
  <c r="K571" i="19"/>
  <c r="L571" i="19"/>
  <c r="L570" i="19"/>
  <c r="L569" i="19"/>
  <c r="M571" i="19"/>
  <c r="M570" i="19"/>
  <c r="M569" i="19"/>
  <c r="N571" i="19"/>
  <c r="N570" i="19"/>
  <c r="O571" i="19"/>
  <c r="O570" i="19"/>
  <c r="O569" i="19"/>
  <c r="P571" i="19"/>
  <c r="P570" i="19"/>
  <c r="P569" i="19"/>
  <c r="K570" i="19"/>
  <c r="K569" i="19"/>
  <c r="N569" i="19"/>
  <c r="N567" i="19"/>
  <c r="J564" i="19"/>
  <c r="J563" i="19"/>
  <c r="J562" i="19"/>
  <c r="J561" i="19"/>
  <c r="K564" i="19"/>
  <c r="L564" i="19"/>
  <c r="L563" i="19"/>
  <c r="L562" i="19"/>
  <c r="L561" i="19"/>
  <c r="M564" i="19"/>
  <c r="M563" i="19"/>
  <c r="M562" i="19"/>
  <c r="M561" i="19"/>
  <c r="N564" i="19"/>
  <c r="N563" i="19"/>
  <c r="N562" i="19"/>
  <c r="N561" i="19"/>
  <c r="O564" i="19"/>
  <c r="O563" i="19"/>
  <c r="O562" i="19"/>
  <c r="O561" i="19"/>
  <c r="P564" i="19"/>
  <c r="P563" i="19"/>
  <c r="P562" i="19"/>
  <c r="P561" i="19"/>
  <c r="K563" i="19"/>
  <c r="K562" i="19"/>
  <c r="K561" i="19"/>
  <c r="I564" i="19"/>
  <c r="I563" i="19"/>
  <c r="I562" i="19"/>
  <c r="I561" i="19"/>
  <c r="J560" i="19"/>
  <c r="K560" i="19"/>
  <c r="L560" i="19"/>
  <c r="M560" i="19"/>
  <c r="N560" i="19"/>
  <c r="O560" i="19"/>
  <c r="O532" i="19"/>
  <c r="P560" i="19"/>
  <c r="J546" i="19"/>
  <c r="J532" i="19"/>
  <c r="K546" i="19"/>
  <c r="L546" i="19"/>
  <c r="M546" i="19"/>
  <c r="N546" i="19"/>
  <c r="N532" i="19"/>
  <c r="O546" i="19"/>
  <c r="P546" i="19"/>
  <c r="J544" i="19"/>
  <c r="K544" i="19"/>
  <c r="K532" i="19"/>
  <c r="L544" i="19"/>
  <c r="M544" i="19"/>
  <c r="N544" i="19"/>
  <c r="O544" i="19"/>
  <c r="P544" i="19"/>
  <c r="J537" i="19"/>
  <c r="K537" i="19"/>
  <c r="L537" i="19"/>
  <c r="M537" i="19"/>
  <c r="N537" i="19"/>
  <c r="O537" i="19"/>
  <c r="P537" i="19"/>
  <c r="J536" i="19"/>
  <c r="J535" i="19"/>
  <c r="J534" i="19"/>
  <c r="K536" i="19"/>
  <c r="L536" i="19"/>
  <c r="L535" i="19"/>
  <c r="L534" i="19"/>
  <c r="M536" i="19"/>
  <c r="M535" i="19"/>
  <c r="M534" i="19"/>
  <c r="N536" i="19"/>
  <c r="N535" i="19"/>
  <c r="N534" i="19"/>
  <c r="O536" i="19"/>
  <c r="O535" i="19"/>
  <c r="O534" i="19"/>
  <c r="P536" i="19"/>
  <c r="P535" i="19"/>
  <c r="P534" i="19"/>
  <c r="K535" i="19"/>
  <c r="K534" i="19"/>
  <c r="J528" i="19"/>
  <c r="J527" i="19"/>
  <c r="J526" i="19"/>
  <c r="K528" i="19"/>
  <c r="K527" i="19"/>
  <c r="K526" i="19"/>
  <c r="L528" i="19"/>
  <c r="L527" i="19"/>
  <c r="L526" i="19"/>
  <c r="M528" i="19"/>
  <c r="M527" i="19"/>
  <c r="N528" i="19"/>
  <c r="N527" i="19"/>
  <c r="N526" i="19"/>
  <c r="O528" i="19"/>
  <c r="O527" i="19"/>
  <c r="O526" i="19"/>
  <c r="P528" i="19"/>
  <c r="P527" i="19"/>
  <c r="P526" i="19"/>
  <c r="M526" i="19"/>
  <c r="I528" i="19"/>
  <c r="I527" i="19"/>
  <c r="I526" i="19"/>
  <c r="J525" i="19"/>
  <c r="K525" i="19"/>
  <c r="L525" i="19"/>
  <c r="M525" i="19"/>
  <c r="N525" i="19"/>
  <c r="O525" i="19"/>
  <c r="P525" i="19"/>
  <c r="J511" i="19"/>
  <c r="K511" i="19"/>
  <c r="L511" i="19"/>
  <c r="M511" i="19"/>
  <c r="N511" i="19"/>
  <c r="O511" i="19"/>
  <c r="P511" i="19"/>
  <c r="J509" i="19"/>
  <c r="K509" i="19"/>
  <c r="K502" i="19"/>
  <c r="L509" i="19"/>
  <c r="M509" i="19"/>
  <c r="N509" i="19"/>
  <c r="O509" i="19"/>
  <c r="P509" i="19"/>
  <c r="J503" i="19"/>
  <c r="J502" i="19"/>
  <c r="J501" i="19"/>
  <c r="J500" i="19"/>
  <c r="K503" i="19"/>
  <c r="K499" i="19"/>
  <c r="K498" i="19"/>
  <c r="L503" i="19"/>
  <c r="M503" i="19"/>
  <c r="N503" i="19"/>
  <c r="N502" i="19"/>
  <c r="N501" i="19"/>
  <c r="N500" i="19"/>
  <c r="O503" i="19"/>
  <c r="O499" i="19"/>
  <c r="O498" i="19"/>
  <c r="P503" i="19"/>
  <c r="K501" i="19"/>
  <c r="K500" i="19"/>
  <c r="J496" i="19"/>
  <c r="J495" i="19"/>
  <c r="J494" i="19"/>
  <c r="J493" i="19"/>
  <c r="K496" i="19"/>
  <c r="L496" i="19"/>
  <c r="L495" i="19"/>
  <c r="L494" i="19"/>
  <c r="L493" i="19"/>
  <c r="M496" i="19"/>
  <c r="M495" i="19"/>
  <c r="M494" i="19"/>
  <c r="M493" i="19"/>
  <c r="N496" i="19"/>
  <c r="N495" i="19"/>
  <c r="N494" i="19"/>
  <c r="N493" i="19"/>
  <c r="O496" i="19"/>
  <c r="O495" i="19"/>
  <c r="O494" i="19"/>
  <c r="O493" i="19"/>
  <c r="P496" i="19"/>
  <c r="P495" i="19"/>
  <c r="P494" i="19"/>
  <c r="P493" i="19"/>
  <c r="K495" i="19"/>
  <c r="K494" i="19"/>
  <c r="K493" i="19"/>
  <c r="J492" i="19"/>
  <c r="K492" i="19"/>
  <c r="L492" i="19"/>
  <c r="M492" i="19"/>
  <c r="N492" i="19"/>
  <c r="O492" i="19"/>
  <c r="P492" i="19"/>
  <c r="J490" i="19"/>
  <c r="K490" i="19"/>
  <c r="L490" i="19"/>
  <c r="M490" i="19"/>
  <c r="N490" i="19"/>
  <c r="O490" i="19"/>
  <c r="P490" i="19"/>
  <c r="J487" i="19"/>
  <c r="K487" i="19"/>
  <c r="L487" i="19"/>
  <c r="M487" i="19"/>
  <c r="N487" i="19"/>
  <c r="O487" i="19"/>
  <c r="P487" i="19"/>
  <c r="P483" i="19"/>
  <c r="J483" i="19"/>
  <c r="J482" i="19"/>
  <c r="J481" i="19"/>
  <c r="J480" i="19"/>
  <c r="K483" i="19"/>
  <c r="K479" i="19"/>
  <c r="K478" i="19"/>
  <c r="L483" i="19"/>
  <c r="L482" i="19"/>
  <c r="L481" i="19"/>
  <c r="L480" i="19"/>
  <c r="M483" i="19"/>
  <c r="M479" i="19"/>
  <c r="M478" i="19"/>
  <c r="N483" i="19"/>
  <c r="N482" i="19"/>
  <c r="N481" i="19"/>
  <c r="N480" i="19"/>
  <c r="O483" i="19"/>
  <c r="O479" i="19"/>
  <c r="O478" i="19"/>
  <c r="M482" i="19"/>
  <c r="M481" i="19"/>
  <c r="M480" i="19"/>
  <c r="J477" i="19"/>
  <c r="K477" i="19"/>
  <c r="L477" i="19"/>
  <c r="M477" i="19"/>
  <c r="N477" i="19"/>
  <c r="O477" i="19"/>
  <c r="P477" i="19"/>
  <c r="J463" i="19"/>
  <c r="K463" i="19"/>
  <c r="L463" i="19"/>
  <c r="M463" i="19"/>
  <c r="N463" i="19"/>
  <c r="O463" i="19"/>
  <c r="P463" i="19"/>
  <c r="J461" i="19"/>
  <c r="K461" i="19"/>
  <c r="L461" i="19"/>
  <c r="M461" i="19"/>
  <c r="N461" i="19"/>
  <c r="O461" i="19"/>
  <c r="O451" i="19"/>
  <c r="P461" i="19"/>
  <c r="J455" i="19"/>
  <c r="J450" i="19"/>
  <c r="K455" i="19"/>
  <c r="L455" i="19"/>
  <c r="L450" i="19"/>
  <c r="M455" i="19"/>
  <c r="M451" i="19"/>
  <c r="N455" i="19"/>
  <c r="N450" i="19"/>
  <c r="O455" i="19"/>
  <c r="P455" i="19"/>
  <c r="J454" i="19"/>
  <c r="J453" i="19"/>
  <c r="J452" i="19"/>
  <c r="K454" i="19"/>
  <c r="K453" i="19"/>
  <c r="K452" i="19"/>
  <c r="L454" i="19"/>
  <c r="L453" i="19"/>
  <c r="L452" i="19"/>
  <c r="M454" i="19"/>
  <c r="M453" i="19"/>
  <c r="M452" i="19"/>
  <c r="N454" i="19"/>
  <c r="N453" i="19"/>
  <c r="N452" i="19"/>
  <c r="O454" i="19"/>
  <c r="O453" i="19"/>
  <c r="O452" i="19"/>
  <c r="P454" i="19"/>
  <c r="P453" i="19"/>
  <c r="P452" i="19"/>
  <c r="K451" i="19"/>
  <c r="K450" i="19"/>
  <c r="J447" i="19"/>
  <c r="J446" i="19"/>
  <c r="J445" i="19"/>
  <c r="J444" i="19"/>
  <c r="K447" i="19"/>
  <c r="L447" i="19"/>
  <c r="L446" i="19"/>
  <c r="L445" i="19"/>
  <c r="L444" i="19"/>
  <c r="M447" i="19"/>
  <c r="M446" i="19"/>
  <c r="M445" i="19"/>
  <c r="M444" i="19"/>
  <c r="N447" i="19"/>
  <c r="N446" i="19"/>
  <c r="N445" i="19"/>
  <c r="N444" i="19"/>
  <c r="O447" i="19"/>
  <c r="P447" i="19"/>
  <c r="P446" i="19"/>
  <c r="P445" i="19"/>
  <c r="P444" i="19"/>
  <c r="K446" i="19"/>
  <c r="K445" i="19"/>
  <c r="K444" i="19"/>
  <c r="O446" i="19"/>
  <c r="O445" i="19"/>
  <c r="O444" i="19"/>
  <c r="I447" i="19"/>
  <c r="I446" i="19"/>
  <c r="I445" i="19"/>
  <c r="I444" i="19"/>
  <c r="J443" i="19"/>
  <c r="K443" i="19"/>
  <c r="L443" i="19"/>
  <c r="M443" i="19"/>
  <c r="N443" i="19"/>
  <c r="O443" i="19"/>
  <c r="P443" i="19"/>
  <c r="J432" i="19"/>
  <c r="K432" i="19"/>
  <c r="L432" i="19"/>
  <c r="M432" i="19"/>
  <c r="N432" i="19"/>
  <c r="O432" i="19"/>
  <c r="P432" i="19"/>
  <c r="J430" i="19"/>
  <c r="K430" i="19"/>
  <c r="L430" i="19"/>
  <c r="M430" i="19"/>
  <c r="N430" i="19"/>
  <c r="O430" i="19"/>
  <c r="P430" i="19"/>
  <c r="J423" i="19"/>
  <c r="K423" i="19"/>
  <c r="K418" i="19"/>
  <c r="L423" i="19"/>
  <c r="L418" i="19"/>
  <c r="M423" i="19"/>
  <c r="M418" i="19"/>
  <c r="N423" i="19"/>
  <c r="N418" i="19"/>
  <c r="O423" i="19"/>
  <c r="O418" i="19"/>
  <c r="P423" i="19"/>
  <c r="P418" i="19"/>
  <c r="J422" i="19"/>
  <c r="J421" i="19"/>
  <c r="J420" i="19"/>
  <c r="K422" i="19"/>
  <c r="L422" i="19"/>
  <c r="L421" i="19"/>
  <c r="L420" i="19"/>
  <c r="M422" i="19"/>
  <c r="M421" i="19"/>
  <c r="M420" i="19"/>
  <c r="N422" i="19"/>
  <c r="N421" i="19"/>
  <c r="N420" i="19"/>
  <c r="O422" i="19"/>
  <c r="O421" i="19"/>
  <c r="O420" i="19"/>
  <c r="P422" i="19"/>
  <c r="P421" i="19"/>
  <c r="P420" i="19"/>
  <c r="K421" i="19"/>
  <c r="K420" i="19"/>
  <c r="M419" i="19"/>
  <c r="J415" i="19"/>
  <c r="J414" i="19"/>
  <c r="J413" i="19"/>
  <c r="J412" i="19"/>
  <c r="K415" i="19"/>
  <c r="K414" i="19"/>
  <c r="K413" i="19"/>
  <c r="K412" i="19"/>
  <c r="L415" i="19"/>
  <c r="L414" i="19"/>
  <c r="L413" i="19"/>
  <c r="L412" i="19"/>
  <c r="M415" i="19"/>
  <c r="M414" i="19"/>
  <c r="M413" i="19"/>
  <c r="M412" i="19"/>
  <c r="N415" i="19"/>
  <c r="N414" i="19"/>
  <c r="N413" i="19"/>
  <c r="N412" i="19"/>
  <c r="O415" i="19"/>
  <c r="O414" i="19"/>
  <c r="O413" i="19"/>
  <c r="O412" i="19"/>
  <c r="P415" i="19"/>
  <c r="P414" i="19"/>
  <c r="P413" i="19"/>
  <c r="P412" i="19"/>
  <c r="J411" i="19"/>
  <c r="K411" i="19"/>
  <c r="L411" i="19"/>
  <c r="M411" i="19"/>
  <c r="N411" i="19"/>
  <c r="O411" i="19"/>
  <c r="P411" i="19"/>
  <c r="J398" i="19"/>
  <c r="K398" i="19"/>
  <c r="L398" i="19"/>
  <c r="M398" i="19"/>
  <c r="N398" i="19"/>
  <c r="O398" i="19"/>
  <c r="P398" i="19"/>
  <c r="J396" i="19"/>
  <c r="K396" i="19"/>
  <c r="L396" i="19"/>
  <c r="M396" i="19"/>
  <c r="N396" i="19"/>
  <c r="J389" i="19"/>
  <c r="K389" i="19"/>
  <c r="K385" i="19"/>
  <c r="L389" i="19"/>
  <c r="L384" i="19"/>
  <c r="M389" i="19"/>
  <c r="N389" i="19"/>
  <c r="O389" i="19"/>
  <c r="O385" i="19"/>
  <c r="P389" i="19"/>
  <c r="J388" i="19"/>
  <c r="J387" i="19"/>
  <c r="J386" i="19"/>
  <c r="K388" i="19"/>
  <c r="L388" i="19"/>
  <c r="L387" i="19"/>
  <c r="L386" i="19"/>
  <c r="M388" i="19"/>
  <c r="M387" i="19"/>
  <c r="M386" i="19"/>
  <c r="N388" i="19"/>
  <c r="N387" i="19"/>
  <c r="N386" i="19"/>
  <c r="O388" i="19"/>
  <c r="O387" i="19"/>
  <c r="O386" i="19"/>
  <c r="P388" i="19"/>
  <c r="P387" i="19"/>
  <c r="P386" i="19"/>
  <c r="K387" i="19"/>
  <c r="K386" i="19"/>
  <c r="K384" i="19"/>
  <c r="J380" i="19"/>
  <c r="J379" i="19"/>
  <c r="J378" i="19"/>
  <c r="K380" i="19"/>
  <c r="K379" i="19"/>
  <c r="K378" i="19"/>
  <c r="L380" i="19"/>
  <c r="L379" i="19"/>
  <c r="L378" i="19"/>
  <c r="M380" i="19"/>
  <c r="M379" i="19"/>
  <c r="M378" i="19"/>
  <c r="N380" i="19"/>
  <c r="N379" i="19"/>
  <c r="N378" i="19"/>
  <c r="O380" i="19"/>
  <c r="O379" i="19"/>
  <c r="O378" i="19"/>
  <c r="P380" i="19"/>
  <c r="P379" i="19"/>
  <c r="P378" i="19"/>
  <c r="J377" i="19"/>
  <c r="J369" i="19"/>
  <c r="K377" i="19"/>
  <c r="K369" i="19"/>
  <c r="L377" i="19"/>
  <c r="L369" i="19"/>
  <c r="M377" i="19"/>
  <c r="N377" i="19"/>
  <c r="N369" i="19"/>
  <c r="O377" i="19"/>
  <c r="O369" i="19"/>
  <c r="P377" i="19"/>
  <c r="P369" i="19"/>
  <c r="J373" i="19"/>
  <c r="J372" i="19"/>
  <c r="J371" i="19"/>
  <c r="K373" i="19"/>
  <c r="K372" i="19"/>
  <c r="K371" i="19"/>
  <c r="L373" i="19"/>
  <c r="L372" i="19"/>
  <c r="L371" i="19"/>
  <c r="M373" i="19"/>
  <c r="M372" i="19"/>
  <c r="M371" i="19"/>
  <c r="N373" i="19"/>
  <c r="N372" i="19"/>
  <c r="N371" i="19"/>
  <c r="O373" i="19"/>
  <c r="O372" i="19"/>
  <c r="O371" i="19"/>
  <c r="P373" i="19"/>
  <c r="P372" i="19"/>
  <c r="P371" i="19"/>
  <c r="J370" i="19"/>
  <c r="K370" i="19"/>
  <c r="L370" i="19"/>
  <c r="M370" i="19"/>
  <c r="N370" i="19"/>
  <c r="O370" i="19"/>
  <c r="P370" i="19"/>
  <c r="M369" i="19"/>
  <c r="J364" i="19"/>
  <c r="J363" i="19"/>
  <c r="K364" i="19"/>
  <c r="K363" i="19"/>
  <c r="L364" i="19"/>
  <c r="L363" i="19"/>
  <c r="M364" i="19"/>
  <c r="N364" i="19"/>
  <c r="N363" i="19"/>
  <c r="O364" i="19"/>
  <c r="O363" i="19"/>
  <c r="P364" i="19"/>
  <c r="P363" i="19"/>
  <c r="M363" i="19"/>
  <c r="I364" i="19"/>
  <c r="I363" i="19"/>
  <c r="J362" i="19"/>
  <c r="K362" i="19"/>
  <c r="L362" i="19"/>
  <c r="M362" i="19"/>
  <c r="N362" i="19"/>
  <c r="O362" i="19"/>
  <c r="P362" i="19"/>
  <c r="J358" i="19"/>
  <c r="K358" i="19"/>
  <c r="L358" i="19"/>
  <c r="M358" i="19"/>
  <c r="M357" i="19"/>
  <c r="N358" i="19"/>
  <c r="O358" i="19"/>
  <c r="O357" i="19"/>
  <c r="P358" i="19"/>
  <c r="P357" i="19"/>
  <c r="J357" i="19"/>
  <c r="K357" i="19"/>
  <c r="L357" i="19"/>
  <c r="N357" i="19"/>
  <c r="J356" i="19"/>
  <c r="K356" i="19"/>
  <c r="F35" i="18"/>
  <c r="L356" i="19"/>
  <c r="M356" i="19"/>
  <c r="N356" i="19"/>
  <c r="O356" i="19"/>
  <c r="P356" i="19"/>
  <c r="J350" i="19"/>
  <c r="J349" i="19"/>
  <c r="J348" i="19"/>
  <c r="K350" i="19"/>
  <c r="K349" i="19"/>
  <c r="K348" i="19"/>
  <c r="L350" i="19"/>
  <c r="L349" i="19"/>
  <c r="L348" i="19"/>
  <c r="M350" i="19"/>
  <c r="M349" i="19"/>
  <c r="M348" i="19"/>
  <c r="N350" i="19"/>
  <c r="N349" i="19"/>
  <c r="N348" i="19"/>
  <c r="O350" i="19"/>
  <c r="O349" i="19"/>
  <c r="O348" i="19"/>
  <c r="P350" i="19"/>
  <c r="P349" i="19"/>
  <c r="P348" i="19"/>
  <c r="J347" i="19"/>
  <c r="K347" i="19"/>
  <c r="K346" i="19"/>
  <c r="L347" i="19"/>
  <c r="M347" i="19"/>
  <c r="M346" i="19"/>
  <c r="N347" i="19"/>
  <c r="N346" i="19"/>
  <c r="O347" i="19"/>
  <c r="P347" i="19"/>
  <c r="P346" i="19"/>
  <c r="J343" i="19"/>
  <c r="K343" i="19"/>
  <c r="L343" i="19"/>
  <c r="M343" i="19"/>
  <c r="N343" i="19"/>
  <c r="O343" i="19"/>
  <c r="P343" i="19"/>
  <c r="J341" i="19"/>
  <c r="K341" i="19"/>
  <c r="L341" i="19"/>
  <c r="M341" i="19"/>
  <c r="N341" i="19"/>
  <c r="O341" i="19"/>
  <c r="P341" i="19"/>
  <c r="I341" i="19"/>
  <c r="J340" i="19"/>
  <c r="K340" i="19"/>
  <c r="K333" i="19"/>
  <c r="L340" i="19"/>
  <c r="M340" i="19"/>
  <c r="N340" i="19"/>
  <c r="O340" i="19"/>
  <c r="P340" i="19"/>
  <c r="J338" i="19"/>
  <c r="K338" i="19"/>
  <c r="L338" i="19"/>
  <c r="M338" i="19"/>
  <c r="N338" i="19"/>
  <c r="O338" i="19"/>
  <c r="P338" i="19"/>
  <c r="P334" i="19"/>
  <c r="I338" i="19"/>
  <c r="J335" i="19"/>
  <c r="J334" i="19"/>
  <c r="K335" i="19"/>
  <c r="L335" i="19"/>
  <c r="M335" i="19"/>
  <c r="N335" i="19"/>
  <c r="N334" i="19"/>
  <c r="O335" i="19"/>
  <c r="O334" i="19"/>
  <c r="O333" i="19"/>
  <c r="P335" i="19"/>
  <c r="I335" i="19"/>
  <c r="K334" i="19"/>
  <c r="L334" i="19"/>
  <c r="M334" i="19"/>
  <c r="M333" i="19"/>
  <c r="J324" i="19"/>
  <c r="K324" i="19"/>
  <c r="L324" i="19"/>
  <c r="M324" i="19"/>
  <c r="N324" i="19"/>
  <c r="O324" i="19"/>
  <c r="P324" i="19"/>
  <c r="J313" i="19"/>
  <c r="K313" i="19"/>
  <c r="L313" i="19"/>
  <c r="M313" i="19"/>
  <c r="N313" i="19"/>
  <c r="O313" i="19"/>
  <c r="P313" i="19"/>
  <c r="J310" i="19"/>
  <c r="K310" i="19"/>
  <c r="L310" i="19"/>
  <c r="M310" i="19"/>
  <c r="N310" i="19"/>
  <c r="O310" i="19"/>
  <c r="P310" i="19"/>
  <c r="J304" i="19"/>
  <c r="K304" i="19"/>
  <c r="K303" i="19"/>
  <c r="L304" i="19"/>
  <c r="L303" i="19"/>
  <c r="M304" i="19"/>
  <c r="M303" i="19"/>
  <c r="N304" i="19"/>
  <c r="O304" i="19"/>
  <c r="O303" i="19"/>
  <c r="P304" i="19"/>
  <c r="J300" i="19"/>
  <c r="K300" i="19"/>
  <c r="L300" i="19"/>
  <c r="L287" i="19"/>
  <c r="M300" i="19"/>
  <c r="N300" i="19"/>
  <c r="O300" i="19"/>
  <c r="P300" i="19"/>
  <c r="J297" i="19"/>
  <c r="K297" i="19"/>
  <c r="L297" i="19"/>
  <c r="M297" i="19"/>
  <c r="N297" i="19"/>
  <c r="O297" i="19"/>
  <c r="P297" i="19"/>
  <c r="J294" i="19"/>
  <c r="J258" i="19"/>
  <c r="K294" i="19"/>
  <c r="K258" i="19"/>
  <c r="L294" i="19"/>
  <c r="M294" i="19"/>
  <c r="M258" i="19"/>
  <c r="N294" i="19"/>
  <c r="N258" i="19"/>
  <c r="O294" i="19"/>
  <c r="O258" i="19"/>
  <c r="P294" i="19"/>
  <c r="J291" i="19"/>
  <c r="K291" i="19"/>
  <c r="L291" i="19"/>
  <c r="L280" i="19"/>
  <c r="M291" i="19"/>
  <c r="N291" i="19"/>
  <c r="O291" i="19"/>
  <c r="P291" i="19"/>
  <c r="J289" i="19"/>
  <c r="K289" i="19"/>
  <c r="K287" i="19"/>
  <c r="L289" i="19"/>
  <c r="M289" i="19"/>
  <c r="N289" i="19"/>
  <c r="O289" i="19"/>
  <c r="O287" i="19"/>
  <c r="P289" i="19"/>
  <c r="J283" i="19"/>
  <c r="K283" i="19"/>
  <c r="K280" i="19"/>
  <c r="L283" i="19"/>
  <c r="M283" i="19"/>
  <c r="N283" i="19"/>
  <c r="O283" i="19"/>
  <c r="P283" i="19"/>
  <c r="J282" i="19"/>
  <c r="K282" i="19"/>
  <c r="L282" i="19"/>
  <c r="M282" i="19"/>
  <c r="N282" i="19"/>
  <c r="O282" i="19"/>
  <c r="P282" i="19"/>
  <c r="J275" i="19"/>
  <c r="K275" i="19"/>
  <c r="L275" i="19"/>
  <c r="M275" i="19"/>
  <c r="N275" i="19"/>
  <c r="O275" i="19"/>
  <c r="P275" i="19"/>
  <c r="J271" i="19"/>
  <c r="K271" i="19"/>
  <c r="L271" i="19"/>
  <c r="M271" i="19"/>
  <c r="N271" i="19"/>
  <c r="O271" i="19"/>
  <c r="P271" i="19"/>
  <c r="J268" i="19"/>
  <c r="K268" i="19"/>
  <c r="K267" i="19"/>
  <c r="K265" i="19"/>
  <c r="L268" i="19"/>
  <c r="M268" i="19"/>
  <c r="N268" i="19"/>
  <c r="O268" i="19"/>
  <c r="O267" i="19"/>
  <c r="P268" i="19"/>
  <c r="J262" i="19"/>
  <c r="J261" i="19"/>
  <c r="K262" i="19"/>
  <c r="L262" i="19"/>
  <c r="L261" i="19"/>
  <c r="M262" i="19"/>
  <c r="M261" i="19"/>
  <c r="N262" i="19"/>
  <c r="N261" i="19"/>
  <c r="O262" i="19"/>
  <c r="P262" i="19"/>
  <c r="P261" i="19"/>
  <c r="K261" i="19"/>
  <c r="O261" i="19"/>
  <c r="J260" i="19"/>
  <c r="K260" i="19"/>
  <c r="L260" i="19"/>
  <c r="M260" i="19"/>
  <c r="N260" i="19"/>
  <c r="P260" i="19"/>
  <c r="L258" i="19"/>
  <c r="P258" i="19"/>
  <c r="J256" i="19"/>
  <c r="K256" i="19"/>
  <c r="L256" i="19"/>
  <c r="M256" i="19"/>
  <c r="N256" i="19"/>
  <c r="O256" i="19"/>
  <c r="P256" i="19"/>
  <c r="I256" i="19"/>
  <c r="J253" i="19"/>
  <c r="J252" i="19"/>
  <c r="K253" i="19"/>
  <c r="L253" i="19"/>
  <c r="L252" i="19"/>
  <c r="M253" i="19"/>
  <c r="M252" i="19"/>
  <c r="N253" i="19"/>
  <c r="N252" i="19"/>
  <c r="O253" i="19"/>
  <c r="P253" i="19"/>
  <c r="P252" i="19"/>
  <c r="K252" i="19"/>
  <c r="O252" i="19"/>
  <c r="J241" i="19"/>
  <c r="K241" i="19"/>
  <c r="L241" i="19"/>
  <c r="M241" i="19"/>
  <c r="N241" i="19"/>
  <c r="O241" i="19"/>
  <c r="P241" i="19"/>
  <c r="J238" i="19"/>
  <c r="J237" i="19"/>
  <c r="J236" i="19"/>
  <c r="K238" i="19"/>
  <c r="K237" i="19"/>
  <c r="K236" i="19"/>
  <c r="L238" i="19"/>
  <c r="L237" i="19"/>
  <c r="L236" i="19"/>
  <c r="M238" i="19"/>
  <c r="M237" i="19"/>
  <c r="M236" i="19"/>
  <c r="N238" i="19"/>
  <c r="N237" i="19"/>
  <c r="N236" i="19"/>
  <c r="O238" i="19"/>
  <c r="O237" i="19"/>
  <c r="O236" i="19"/>
  <c r="P238" i="19"/>
  <c r="P237" i="19"/>
  <c r="P236" i="19"/>
  <c r="J235" i="19"/>
  <c r="J234" i="19"/>
  <c r="K235" i="19"/>
  <c r="L235" i="19"/>
  <c r="L234" i="19"/>
  <c r="M235" i="19"/>
  <c r="M234" i="19"/>
  <c r="N235" i="19"/>
  <c r="N234" i="19"/>
  <c r="O235" i="19"/>
  <c r="P235" i="19"/>
  <c r="P234" i="19"/>
  <c r="K234" i="19"/>
  <c r="O234" i="19"/>
  <c r="J227" i="19"/>
  <c r="K227" i="19"/>
  <c r="L227" i="19"/>
  <c r="M227" i="19"/>
  <c r="N227" i="19"/>
  <c r="O227" i="19"/>
  <c r="P227" i="19"/>
  <c r="J226" i="19"/>
  <c r="J225" i="19"/>
  <c r="J224" i="19"/>
  <c r="K226" i="19"/>
  <c r="L226" i="19"/>
  <c r="L225" i="19"/>
  <c r="L224" i="19"/>
  <c r="M226" i="19"/>
  <c r="N226" i="19"/>
  <c r="N225" i="19"/>
  <c r="N224" i="19"/>
  <c r="O226" i="19"/>
  <c r="P226" i="19"/>
  <c r="P225" i="19"/>
  <c r="P224" i="19"/>
  <c r="K225" i="19"/>
  <c r="M225" i="19"/>
  <c r="M224" i="19"/>
  <c r="O225" i="19"/>
  <c r="O224" i="19"/>
  <c r="K224" i="19"/>
  <c r="J212" i="19"/>
  <c r="J211" i="19"/>
  <c r="J210" i="19"/>
  <c r="K212" i="19"/>
  <c r="K211" i="19"/>
  <c r="K210" i="19"/>
  <c r="L212" i="19"/>
  <c r="L211" i="19"/>
  <c r="L210" i="19"/>
  <c r="M212" i="19"/>
  <c r="M211" i="19"/>
  <c r="M210" i="19"/>
  <c r="N212" i="19"/>
  <c r="N211" i="19"/>
  <c r="N210" i="19"/>
  <c r="O212" i="19"/>
  <c r="O211" i="19"/>
  <c r="O210" i="19"/>
  <c r="P212" i="19"/>
  <c r="P211" i="19"/>
  <c r="P210" i="19"/>
  <c r="J209" i="19"/>
  <c r="J208" i="19"/>
  <c r="J207" i="19"/>
  <c r="K209" i="19"/>
  <c r="K208" i="19"/>
  <c r="K207" i="19"/>
  <c r="L209" i="19"/>
  <c r="M209" i="19"/>
  <c r="M208" i="19"/>
  <c r="M207" i="19"/>
  <c r="N209" i="19"/>
  <c r="N208" i="19"/>
  <c r="O209" i="19"/>
  <c r="O208" i="19"/>
  <c r="P209" i="19"/>
  <c r="P208" i="19"/>
  <c r="P207" i="19"/>
  <c r="L208" i="19"/>
  <c r="J197" i="19"/>
  <c r="J196" i="19"/>
  <c r="K197" i="19"/>
  <c r="L197" i="19"/>
  <c r="L196" i="19"/>
  <c r="M197" i="19"/>
  <c r="M196" i="19"/>
  <c r="N197" i="19"/>
  <c r="N196" i="19"/>
  <c r="O197" i="19"/>
  <c r="P197" i="19"/>
  <c r="P196" i="19"/>
  <c r="K196" i="19"/>
  <c r="O196" i="19"/>
  <c r="I197" i="19"/>
  <c r="I196" i="19"/>
  <c r="J194" i="19"/>
  <c r="K194" i="19"/>
  <c r="L194" i="19"/>
  <c r="M194" i="19"/>
  <c r="N194" i="19"/>
  <c r="O194" i="19"/>
  <c r="P194" i="19"/>
  <c r="J180" i="19"/>
  <c r="K180" i="19"/>
  <c r="K178" i="19"/>
  <c r="L180" i="19"/>
  <c r="M180" i="19"/>
  <c r="N180" i="19"/>
  <c r="O180" i="19"/>
  <c r="P180" i="19"/>
  <c r="J171" i="19"/>
  <c r="J170" i="19"/>
  <c r="K171" i="19"/>
  <c r="K170" i="19"/>
  <c r="L171" i="19"/>
  <c r="L170" i="19"/>
  <c r="M171" i="19"/>
  <c r="M170" i="19"/>
  <c r="N171" i="19"/>
  <c r="N170" i="19"/>
  <c r="O171" i="19"/>
  <c r="O170" i="19"/>
  <c r="P171" i="19"/>
  <c r="P170" i="19"/>
  <c r="J169" i="19"/>
  <c r="K169" i="19"/>
  <c r="L169" i="19"/>
  <c r="M169" i="19"/>
  <c r="N169" i="19"/>
  <c r="O169" i="19"/>
  <c r="P169" i="19"/>
  <c r="J165" i="19"/>
  <c r="J164" i="19"/>
  <c r="K165" i="19"/>
  <c r="L165" i="19"/>
  <c r="L164" i="19"/>
  <c r="M165" i="19"/>
  <c r="M164" i="19"/>
  <c r="N165" i="19"/>
  <c r="N164" i="19"/>
  <c r="O165" i="19"/>
  <c r="P165" i="19"/>
  <c r="P164" i="19"/>
  <c r="K164" i="19"/>
  <c r="O164" i="19"/>
  <c r="P163" i="19"/>
  <c r="J163" i="19"/>
  <c r="K163" i="19"/>
  <c r="L163" i="19"/>
  <c r="M163" i="19"/>
  <c r="N163" i="19"/>
  <c r="O163" i="19"/>
  <c r="J162" i="19"/>
  <c r="K162" i="19"/>
  <c r="L162" i="19"/>
  <c r="M162" i="19"/>
  <c r="N162" i="19"/>
  <c r="O162" i="19"/>
  <c r="J156" i="19"/>
  <c r="J155" i="19"/>
  <c r="J154" i="19"/>
  <c r="K156" i="19"/>
  <c r="L156" i="19"/>
  <c r="L155" i="19"/>
  <c r="L154" i="19"/>
  <c r="M156" i="19"/>
  <c r="M155" i="19"/>
  <c r="M154" i="19"/>
  <c r="N156" i="19"/>
  <c r="N155" i="19"/>
  <c r="N154" i="19"/>
  <c r="O156" i="19"/>
  <c r="O155" i="19"/>
  <c r="P156" i="19"/>
  <c r="P155" i="19"/>
  <c r="P154" i="19"/>
  <c r="K155" i="19"/>
  <c r="K154" i="19"/>
  <c r="O154" i="19"/>
  <c r="J153" i="19"/>
  <c r="K153" i="19"/>
  <c r="K147" i="19"/>
  <c r="L153" i="19"/>
  <c r="M153" i="19"/>
  <c r="M147" i="19"/>
  <c r="N153" i="19"/>
  <c r="O153" i="19"/>
  <c r="P153" i="19"/>
  <c r="P147" i="19"/>
  <c r="J151" i="19"/>
  <c r="K151" i="19"/>
  <c r="M151" i="19"/>
  <c r="N151" i="19"/>
  <c r="O151" i="19"/>
  <c r="P151" i="19"/>
  <c r="I151" i="19"/>
  <c r="J149" i="19"/>
  <c r="K149" i="19"/>
  <c r="L149" i="19"/>
  <c r="M149" i="19"/>
  <c r="N149" i="19"/>
  <c r="O149" i="19"/>
  <c r="P149" i="19"/>
  <c r="J148" i="19"/>
  <c r="K148" i="19"/>
  <c r="M148" i="19"/>
  <c r="N148" i="19"/>
  <c r="N147" i="19"/>
  <c r="O148" i="19"/>
  <c r="P148" i="19"/>
  <c r="O147" i="19"/>
  <c r="J132" i="19"/>
  <c r="J131" i="19"/>
  <c r="J130" i="19"/>
  <c r="K132" i="19"/>
  <c r="L132" i="19"/>
  <c r="L131" i="19"/>
  <c r="L130" i="19"/>
  <c r="M132" i="19"/>
  <c r="M131" i="19"/>
  <c r="M130" i="19"/>
  <c r="N132" i="19"/>
  <c r="N131" i="19"/>
  <c r="N130" i="19"/>
  <c r="O132" i="19"/>
  <c r="O131" i="19"/>
  <c r="O130" i="19"/>
  <c r="P132" i="19"/>
  <c r="P131" i="19"/>
  <c r="P130" i="19"/>
  <c r="K131" i="19"/>
  <c r="K130" i="19"/>
  <c r="J120" i="19"/>
  <c r="J119" i="19"/>
  <c r="J118" i="19"/>
  <c r="K120" i="19"/>
  <c r="K119" i="19"/>
  <c r="K118" i="19"/>
  <c r="L120" i="19"/>
  <c r="L119" i="19"/>
  <c r="L118" i="19"/>
  <c r="M120" i="19"/>
  <c r="N120" i="19"/>
  <c r="N119" i="19"/>
  <c r="N118" i="19"/>
  <c r="O120" i="19"/>
  <c r="P120" i="19"/>
  <c r="P119" i="19"/>
  <c r="P118" i="19"/>
  <c r="M119" i="19"/>
  <c r="M118" i="19"/>
  <c r="O119" i="19"/>
  <c r="O118" i="19"/>
  <c r="J116" i="19"/>
  <c r="K116" i="19"/>
  <c r="L116" i="19"/>
  <c r="M116" i="19"/>
  <c r="N116" i="19"/>
  <c r="O116" i="19"/>
  <c r="P116" i="19"/>
  <c r="I116" i="19"/>
  <c r="J111" i="19"/>
  <c r="J110" i="19"/>
  <c r="K111" i="19"/>
  <c r="L111" i="19"/>
  <c r="L110" i="19"/>
  <c r="M111" i="19"/>
  <c r="M110" i="19"/>
  <c r="N111" i="19"/>
  <c r="N110" i="19"/>
  <c r="O111" i="19"/>
  <c r="P111" i="19"/>
  <c r="P110" i="19"/>
  <c r="K110" i="19"/>
  <c r="O110" i="19"/>
  <c r="J109" i="19"/>
  <c r="K109" i="19"/>
  <c r="L109" i="19"/>
  <c r="M109" i="19"/>
  <c r="N109" i="19"/>
  <c r="O109" i="19"/>
  <c r="P109" i="19"/>
  <c r="J106" i="19"/>
  <c r="J105" i="19"/>
  <c r="J104" i="19"/>
  <c r="J103" i="19"/>
  <c r="E22" i="18"/>
  <c r="K106" i="19"/>
  <c r="L106" i="19"/>
  <c r="L105" i="19"/>
  <c r="L104" i="19"/>
  <c r="L103" i="19"/>
  <c r="M106" i="19"/>
  <c r="N106" i="19"/>
  <c r="N105" i="19"/>
  <c r="N104" i="19"/>
  <c r="N103" i="19"/>
  <c r="O106" i="19"/>
  <c r="O105" i="19"/>
  <c r="O104" i="19"/>
  <c r="O103" i="19"/>
  <c r="P106" i="19"/>
  <c r="P105" i="19"/>
  <c r="P104" i="19"/>
  <c r="P103" i="19"/>
  <c r="K105" i="19"/>
  <c r="M105" i="19"/>
  <c r="M104" i="19"/>
  <c r="M103" i="19"/>
  <c r="K104" i="19"/>
  <c r="K103" i="19"/>
  <c r="F21" i="18"/>
  <c r="J100" i="19"/>
  <c r="K100" i="19"/>
  <c r="L100" i="19"/>
  <c r="M100" i="19"/>
  <c r="N100" i="19"/>
  <c r="O100" i="19"/>
  <c r="P100" i="19"/>
  <c r="J95" i="19"/>
  <c r="J94" i="19"/>
  <c r="K95" i="19"/>
  <c r="K94" i="19"/>
  <c r="L95" i="19"/>
  <c r="L94" i="19"/>
  <c r="M95" i="19"/>
  <c r="M94" i="19"/>
  <c r="N95" i="19"/>
  <c r="N94" i="19"/>
  <c r="O95" i="19"/>
  <c r="O94" i="19"/>
  <c r="P95" i="19"/>
  <c r="P94" i="19"/>
  <c r="J93" i="19"/>
  <c r="J92" i="19"/>
  <c r="K93" i="19"/>
  <c r="K92" i="19"/>
  <c r="L93" i="19"/>
  <c r="L92" i="19"/>
  <c r="M93" i="19"/>
  <c r="M92" i="19"/>
  <c r="N93" i="19"/>
  <c r="N92" i="19"/>
  <c r="O93" i="19"/>
  <c r="O92" i="19"/>
  <c r="P93" i="19"/>
  <c r="P92" i="19"/>
  <c r="J90" i="19"/>
  <c r="J89" i="19"/>
  <c r="J88" i="19"/>
  <c r="K90" i="19"/>
  <c r="L90" i="19"/>
  <c r="L89" i="19"/>
  <c r="L88" i="19"/>
  <c r="M90" i="19"/>
  <c r="N90" i="19"/>
  <c r="N89" i="19"/>
  <c r="N88" i="19"/>
  <c r="O90" i="19"/>
  <c r="P90" i="19"/>
  <c r="P89" i="19"/>
  <c r="P88" i="19"/>
  <c r="K89" i="19"/>
  <c r="M89" i="19"/>
  <c r="M88" i="19"/>
  <c r="O89" i="19"/>
  <c r="O88" i="19"/>
  <c r="K88" i="19"/>
  <c r="J85" i="19"/>
  <c r="K85" i="19"/>
  <c r="K84" i="19"/>
  <c r="L85" i="19"/>
  <c r="M85" i="19"/>
  <c r="M84" i="19"/>
  <c r="N85" i="19"/>
  <c r="O85" i="19"/>
  <c r="O84" i="19"/>
  <c r="P85" i="19"/>
  <c r="I85" i="19"/>
  <c r="I84" i="19"/>
  <c r="J84" i="19"/>
  <c r="L84" i="19"/>
  <c r="N84" i="19"/>
  <c r="P84" i="19"/>
  <c r="J82" i="19"/>
  <c r="J81" i="19"/>
  <c r="J80" i="19"/>
  <c r="K82" i="19"/>
  <c r="L82" i="19"/>
  <c r="L81" i="19"/>
  <c r="L80" i="19"/>
  <c r="M82" i="19"/>
  <c r="M81" i="19"/>
  <c r="M80" i="19"/>
  <c r="N82" i="19"/>
  <c r="N81" i="19"/>
  <c r="N80" i="19"/>
  <c r="O82" i="19"/>
  <c r="O81" i="19"/>
  <c r="O80" i="19"/>
  <c r="P82" i="19"/>
  <c r="P81" i="19"/>
  <c r="P80" i="19"/>
  <c r="K81" i="19"/>
  <c r="K80" i="19"/>
  <c r="I82" i="19"/>
  <c r="I81" i="19"/>
  <c r="I80" i="19"/>
  <c r="J78" i="19"/>
  <c r="K78" i="19"/>
  <c r="L78" i="19"/>
  <c r="M78" i="19"/>
  <c r="N78" i="19"/>
  <c r="O78" i="19"/>
  <c r="P78" i="19"/>
  <c r="J77" i="19"/>
  <c r="J76" i="19"/>
  <c r="K77" i="19"/>
  <c r="K76" i="19"/>
  <c r="L77" i="19"/>
  <c r="L76" i="19"/>
  <c r="M77" i="19"/>
  <c r="M76" i="19"/>
  <c r="N77" i="19"/>
  <c r="N76" i="19"/>
  <c r="O77" i="19"/>
  <c r="O76" i="19"/>
  <c r="P77" i="19"/>
  <c r="P76" i="19"/>
  <c r="J71" i="19"/>
  <c r="J70" i="19"/>
  <c r="K71" i="19"/>
  <c r="L71" i="19"/>
  <c r="L70" i="19"/>
  <c r="M71" i="19"/>
  <c r="M70" i="19"/>
  <c r="N71" i="19"/>
  <c r="N70" i="19"/>
  <c r="O71" i="19"/>
  <c r="P71" i="19"/>
  <c r="P70" i="19"/>
  <c r="K70" i="19"/>
  <c r="O70" i="19"/>
  <c r="I71" i="19"/>
  <c r="I70" i="19"/>
  <c r="J69" i="19"/>
  <c r="K69" i="19"/>
  <c r="L69" i="19"/>
  <c r="M69" i="19"/>
  <c r="N69" i="19"/>
  <c r="O69" i="19"/>
  <c r="P69" i="19"/>
  <c r="J64" i="19"/>
  <c r="J63" i="19"/>
  <c r="K64" i="19"/>
  <c r="K63" i="19"/>
  <c r="L64" i="19"/>
  <c r="L63" i="19"/>
  <c r="M64" i="19"/>
  <c r="M63" i="19"/>
  <c r="N64" i="19"/>
  <c r="N63" i="19"/>
  <c r="O64" i="19"/>
  <c r="O63" i="19"/>
  <c r="P64" i="19"/>
  <c r="P63" i="19"/>
  <c r="I64" i="19"/>
  <c r="I63" i="19"/>
  <c r="J62" i="19"/>
  <c r="K62" i="19"/>
  <c r="L62" i="19"/>
  <c r="M62" i="19"/>
  <c r="N62" i="19"/>
  <c r="O62" i="19"/>
  <c r="P62" i="19"/>
  <c r="J60" i="19"/>
  <c r="J59" i="19"/>
  <c r="J58" i="19"/>
  <c r="J57" i="19"/>
  <c r="K60" i="19"/>
  <c r="L60" i="19"/>
  <c r="L59" i="19"/>
  <c r="L58" i="19"/>
  <c r="L57" i="19"/>
  <c r="M60" i="19"/>
  <c r="M59" i="19"/>
  <c r="M58" i="19"/>
  <c r="M57" i="19"/>
  <c r="N60" i="19"/>
  <c r="N59" i="19"/>
  <c r="N58" i="19"/>
  <c r="N57" i="19"/>
  <c r="O60" i="19"/>
  <c r="P60" i="19"/>
  <c r="P59" i="19"/>
  <c r="P58" i="19"/>
  <c r="P57" i="19"/>
  <c r="K59" i="19"/>
  <c r="K58" i="19"/>
  <c r="K57" i="19"/>
  <c r="O59" i="19"/>
  <c r="O58" i="19"/>
  <c r="O57" i="19"/>
  <c r="J55" i="19"/>
  <c r="J54" i="19"/>
  <c r="K55" i="19"/>
  <c r="K54" i="19"/>
  <c r="L55" i="19"/>
  <c r="L54" i="19"/>
  <c r="M55" i="19"/>
  <c r="M54" i="19"/>
  <c r="N55" i="19"/>
  <c r="N54" i="19"/>
  <c r="O55" i="19"/>
  <c r="O54" i="19"/>
  <c r="P55" i="19"/>
  <c r="P54" i="19"/>
  <c r="J53" i="19"/>
  <c r="K53" i="19"/>
  <c r="L53" i="19"/>
  <c r="M53" i="19"/>
  <c r="N53" i="19"/>
  <c r="O53" i="19"/>
  <c r="P53" i="19"/>
  <c r="J51" i="19"/>
  <c r="J50" i="19"/>
  <c r="K51" i="19"/>
  <c r="L51" i="19"/>
  <c r="L50" i="19"/>
  <c r="M51" i="19"/>
  <c r="M50" i="19"/>
  <c r="N51" i="19"/>
  <c r="N50" i="19"/>
  <c r="O51" i="19"/>
  <c r="P51" i="19"/>
  <c r="P50" i="19"/>
  <c r="K50" i="19"/>
  <c r="O50" i="19"/>
  <c r="J49" i="19"/>
  <c r="K49" i="19"/>
  <c r="L49" i="19"/>
  <c r="M49" i="19"/>
  <c r="N49" i="19"/>
  <c r="O49" i="19"/>
  <c r="P49" i="19"/>
  <c r="J47" i="19"/>
  <c r="K47" i="19"/>
  <c r="L47" i="19"/>
  <c r="M47" i="19"/>
  <c r="N47" i="19"/>
  <c r="O47" i="19"/>
  <c r="P47" i="19"/>
  <c r="J46" i="19"/>
  <c r="K46" i="19"/>
  <c r="L46" i="19"/>
  <c r="M46" i="19"/>
  <c r="N46" i="19"/>
  <c r="N45" i="19"/>
  <c r="O46" i="19"/>
  <c r="P46" i="19"/>
  <c r="J43" i="19"/>
  <c r="J42" i="19"/>
  <c r="K43" i="19"/>
  <c r="K42" i="19"/>
  <c r="L43" i="19"/>
  <c r="L42" i="19"/>
  <c r="M43" i="19"/>
  <c r="N43" i="19"/>
  <c r="N42" i="19"/>
  <c r="O43" i="19"/>
  <c r="O42" i="19"/>
  <c r="P43" i="19"/>
  <c r="P42" i="19"/>
  <c r="M42" i="19"/>
  <c r="J41" i="19"/>
  <c r="E17" i="18"/>
  <c r="K41" i="19"/>
  <c r="L41" i="19"/>
  <c r="M41" i="19"/>
  <c r="N41" i="19"/>
  <c r="O41" i="19"/>
  <c r="P41" i="19"/>
  <c r="J39" i="19"/>
  <c r="J38" i="19"/>
  <c r="K39" i="19"/>
  <c r="L39" i="19"/>
  <c r="L38" i="19"/>
  <c r="M39" i="19"/>
  <c r="M38" i="19"/>
  <c r="N39" i="19"/>
  <c r="N38" i="19"/>
  <c r="O39" i="19"/>
  <c r="P39" i="19"/>
  <c r="P38" i="19"/>
  <c r="K38" i="19"/>
  <c r="O38" i="19"/>
  <c r="J37" i="19"/>
  <c r="K37" i="19"/>
  <c r="L37" i="19"/>
  <c r="M37" i="19"/>
  <c r="N37" i="19"/>
  <c r="O37" i="19"/>
  <c r="P37" i="19"/>
  <c r="J27" i="19"/>
  <c r="K27" i="19"/>
  <c r="L27" i="19"/>
  <c r="M27" i="19"/>
  <c r="M26" i="19"/>
  <c r="N27" i="19"/>
  <c r="O27" i="19"/>
  <c r="O26" i="19"/>
  <c r="P27" i="19"/>
  <c r="P26" i="19"/>
  <c r="J26" i="19"/>
  <c r="K26" i="19"/>
  <c r="L26" i="19"/>
  <c r="N26" i="19"/>
  <c r="J23" i="19"/>
  <c r="J22" i="19"/>
  <c r="K23" i="19"/>
  <c r="K22" i="19"/>
  <c r="L23" i="19"/>
  <c r="L22" i="19"/>
  <c r="M23" i="19"/>
  <c r="M22" i="19"/>
  <c r="N23" i="19"/>
  <c r="N22" i="19"/>
  <c r="O23" i="19"/>
  <c r="O22" i="19"/>
  <c r="P23" i="19"/>
  <c r="P22" i="19"/>
  <c r="J21" i="19"/>
  <c r="J20" i="19"/>
  <c r="K21" i="19"/>
  <c r="K20" i="19"/>
  <c r="L21" i="19"/>
  <c r="L20" i="19"/>
  <c r="M21" i="19"/>
  <c r="M20" i="19"/>
  <c r="N21" i="19"/>
  <c r="N20" i="19"/>
  <c r="O21" i="19"/>
  <c r="O20" i="19"/>
  <c r="P21" i="19"/>
  <c r="P20" i="19"/>
  <c r="J13" i="19"/>
  <c r="K13" i="19"/>
  <c r="L13" i="19"/>
  <c r="M13" i="19"/>
  <c r="M12" i="19"/>
  <c r="N13" i="19"/>
  <c r="O13" i="19"/>
  <c r="O12" i="19"/>
  <c r="P13" i="19"/>
  <c r="P12" i="19"/>
  <c r="J12" i="19"/>
  <c r="K12" i="19"/>
  <c r="L12" i="19"/>
  <c r="N12" i="19"/>
  <c r="J11" i="19"/>
  <c r="J10" i="19"/>
  <c r="J9" i="19"/>
  <c r="K11" i="19"/>
  <c r="L11" i="19"/>
  <c r="L10" i="19"/>
  <c r="L9" i="19"/>
  <c r="M11" i="19"/>
  <c r="M10" i="19"/>
  <c r="M9" i="19"/>
  <c r="N11" i="19"/>
  <c r="N10" i="19"/>
  <c r="N9" i="19"/>
  <c r="O11" i="19"/>
  <c r="O10" i="19"/>
  <c r="O9" i="19"/>
  <c r="P11" i="19"/>
  <c r="P10" i="19"/>
  <c r="P9" i="19"/>
  <c r="K10" i="19"/>
  <c r="K9" i="19"/>
  <c r="E54" i="18"/>
  <c r="F54" i="18"/>
  <c r="G54" i="18"/>
  <c r="E48" i="18"/>
  <c r="F48" i="18"/>
  <c r="G48" i="18"/>
  <c r="F39" i="18"/>
  <c r="E44" i="18"/>
  <c r="E42" i="18"/>
  <c r="G42" i="18"/>
  <c r="F42" i="18"/>
  <c r="E41" i="18"/>
  <c r="E40" i="18"/>
  <c r="E38" i="18"/>
  <c r="E27" i="18"/>
  <c r="E26" i="18"/>
  <c r="E23" i="18"/>
  <c r="F19" i="18"/>
  <c r="G19" i="18"/>
  <c r="E16" i="18"/>
  <c r="I59" i="17"/>
  <c r="J59" i="17"/>
  <c r="I55" i="17"/>
  <c r="J55" i="17"/>
  <c r="I45" i="17"/>
  <c r="J45" i="17"/>
  <c r="I44" i="17"/>
  <c r="J44" i="17"/>
  <c r="I37" i="17"/>
  <c r="J37" i="17"/>
  <c r="I33" i="17"/>
  <c r="J33" i="17"/>
  <c r="I32" i="17"/>
  <c r="J32" i="17"/>
  <c r="I27" i="17"/>
  <c r="J27" i="17"/>
  <c r="I26" i="17"/>
  <c r="J26" i="17"/>
  <c r="I24" i="17"/>
  <c r="J24" i="17"/>
  <c r="I20" i="17"/>
  <c r="J20" i="17"/>
  <c r="I15" i="17"/>
  <c r="J15" i="17"/>
  <c r="I13" i="17"/>
  <c r="J13" i="17"/>
  <c r="I12" i="17"/>
  <c r="J12" i="17"/>
  <c r="I109" i="19"/>
  <c r="D23" i="18"/>
  <c r="H59" i="17"/>
  <c r="H55" i="17"/>
  <c r="H45" i="17"/>
  <c r="H44" i="17"/>
  <c r="H37" i="17"/>
  <c r="H33" i="17"/>
  <c r="H32" i="17"/>
  <c r="H27" i="17"/>
  <c r="H26" i="17"/>
  <c r="H24" i="17"/>
  <c r="H20" i="17"/>
  <c r="H15" i="17"/>
  <c r="H13" i="17"/>
  <c r="I13" i="19"/>
  <c r="I12" i="19"/>
  <c r="I477" i="19"/>
  <c r="I106" i="19"/>
  <c r="I47" i="19"/>
  <c r="I156" i="19"/>
  <c r="I597" i="19"/>
  <c r="I596" i="19"/>
  <c r="I595" i="19"/>
  <c r="I594" i="19"/>
  <c r="I556" i="19"/>
  <c r="I555" i="19"/>
  <c r="I554" i="19"/>
  <c r="I475" i="19"/>
  <c r="I474" i="19"/>
  <c r="I473" i="19"/>
  <c r="I439" i="19"/>
  <c r="I438" i="19"/>
  <c r="I814" i="19"/>
  <c r="H814" i="19"/>
  <c r="I812" i="19"/>
  <c r="H812" i="19"/>
  <c r="I808" i="19"/>
  <c r="H808" i="19"/>
  <c r="I804" i="19"/>
  <c r="I803" i="19"/>
  <c r="I802" i="19"/>
  <c r="H804" i="19"/>
  <c r="I797" i="19"/>
  <c r="I792" i="19"/>
  <c r="I795" i="19"/>
  <c r="I794" i="19"/>
  <c r="I793" i="19"/>
  <c r="H791" i="19"/>
  <c r="I789" i="19"/>
  <c r="H789" i="19"/>
  <c r="I783" i="19"/>
  <c r="H783" i="19"/>
  <c r="H778" i="19"/>
  <c r="I782" i="19"/>
  <c r="I781" i="19"/>
  <c r="I780" i="19"/>
  <c r="I776" i="19"/>
  <c r="H776" i="19"/>
  <c r="I771" i="19"/>
  <c r="I767" i="19"/>
  <c r="I766" i="19"/>
  <c r="H771" i="19"/>
  <c r="H767" i="19"/>
  <c r="H766" i="19"/>
  <c r="I770" i="19"/>
  <c r="I769" i="19"/>
  <c r="I768" i="19"/>
  <c r="I764" i="19"/>
  <c r="H764" i="19"/>
  <c r="I758" i="19"/>
  <c r="I754" i="19"/>
  <c r="I753" i="19"/>
  <c r="H758" i="19"/>
  <c r="I757" i="19"/>
  <c r="I756" i="19"/>
  <c r="I755" i="19"/>
  <c r="D32" i="18"/>
  <c r="I747" i="19"/>
  <c r="H747" i="19"/>
  <c r="I745" i="19"/>
  <c r="H745" i="19"/>
  <c r="I741" i="19"/>
  <c r="H741" i="19"/>
  <c r="I737" i="19"/>
  <c r="I733" i="19"/>
  <c r="I732" i="19"/>
  <c r="H737" i="19"/>
  <c r="H733" i="19"/>
  <c r="H732" i="19"/>
  <c r="I736" i="19"/>
  <c r="I735" i="19"/>
  <c r="I734" i="19"/>
  <c r="I726" i="19"/>
  <c r="H726" i="19"/>
  <c r="I724" i="19"/>
  <c r="H724" i="19"/>
  <c r="I720" i="19"/>
  <c r="H720" i="19"/>
  <c r="I716" i="19"/>
  <c r="I712" i="19"/>
  <c r="I711" i="19"/>
  <c r="H716" i="19"/>
  <c r="I715" i="19"/>
  <c r="I714" i="19"/>
  <c r="I713" i="19"/>
  <c r="I705" i="19"/>
  <c r="H705" i="19"/>
  <c r="I703" i="19"/>
  <c r="H703" i="19"/>
  <c r="I699" i="19"/>
  <c r="H699" i="19"/>
  <c r="I695" i="19"/>
  <c r="I691" i="19"/>
  <c r="I690" i="19"/>
  <c r="H695" i="19"/>
  <c r="H691" i="19"/>
  <c r="H690" i="19"/>
  <c r="I694" i="19"/>
  <c r="I693" i="19"/>
  <c r="I692" i="19"/>
  <c r="I684" i="19"/>
  <c r="H684" i="19"/>
  <c r="I682" i="19"/>
  <c r="H682" i="19"/>
  <c r="I678" i="19"/>
  <c r="H678" i="19"/>
  <c r="I674" i="19"/>
  <c r="I670" i="19"/>
  <c r="I669" i="19"/>
  <c r="H674" i="19"/>
  <c r="I673" i="19"/>
  <c r="I672" i="19"/>
  <c r="I671" i="19"/>
  <c r="I663" i="19"/>
  <c r="H663" i="19"/>
  <c r="I661" i="19"/>
  <c r="H661" i="19"/>
  <c r="I657" i="19"/>
  <c r="H657" i="19"/>
  <c r="I653" i="19"/>
  <c r="I649" i="19"/>
  <c r="I648" i="19"/>
  <c r="H653" i="19"/>
  <c r="I652" i="19"/>
  <c r="I651" i="19"/>
  <c r="I650" i="19"/>
  <c r="I642" i="19"/>
  <c r="H642" i="19"/>
  <c r="I640" i="19"/>
  <c r="H640" i="19"/>
  <c r="I636" i="19"/>
  <c r="H636" i="19"/>
  <c r="I632" i="19"/>
  <c r="I628" i="19"/>
  <c r="I627" i="19"/>
  <c r="H632" i="19"/>
  <c r="I621" i="19"/>
  <c r="H621" i="19"/>
  <c r="I619" i="19"/>
  <c r="H619" i="19"/>
  <c r="I615" i="19"/>
  <c r="H615" i="19"/>
  <c r="I611" i="19"/>
  <c r="I607" i="19"/>
  <c r="I606" i="19"/>
  <c r="H611" i="19"/>
  <c r="H607" i="19"/>
  <c r="H606" i="19"/>
  <c r="I599" i="19"/>
  <c r="H599" i="19"/>
  <c r="I592" i="19"/>
  <c r="H592" i="19"/>
  <c r="I590" i="19"/>
  <c r="H590" i="19"/>
  <c r="I587" i="19"/>
  <c r="H587" i="19"/>
  <c r="I583" i="19"/>
  <c r="H583" i="19"/>
  <c r="I581" i="19"/>
  <c r="H581" i="19"/>
  <c r="I579" i="19"/>
  <c r="H579" i="19"/>
  <c r="I577" i="19"/>
  <c r="H577" i="19"/>
  <c r="I572" i="19"/>
  <c r="I567" i="19"/>
  <c r="H572" i="19"/>
  <c r="H567" i="19"/>
  <c r="I571" i="19"/>
  <c r="I570" i="19"/>
  <c r="I569" i="19"/>
  <c r="I560" i="19"/>
  <c r="H560" i="19"/>
  <c r="I558" i="19"/>
  <c r="H558" i="19"/>
  <c r="I553" i="19"/>
  <c r="H553" i="19"/>
  <c r="I550" i="19"/>
  <c r="H550" i="19"/>
  <c r="I546" i="19"/>
  <c r="H546" i="19"/>
  <c r="I544" i="19"/>
  <c r="H544" i="19"/>
  <c r="I542" i="19"/>
  <c r="H542" i="19"/>
  <c r="I537" i="19"/>
  <c r="I533" i="19"/>
  <c r="H537" i="19"/>
  <c r="H532" i="19"/>
  <c r="I536" i="19"/>
  <c r="I535" i="19"/>
  <c r="I534" i="19"/>
  <c r="I525" i="19"/>
  <c r="H525" i="19"/>
  <c r="I523" i="19"/>
  <c r="H523" i="19"/>
  <c r="I521" i="19"/>
  <c r="I520" i="19"/>
  <c r="I519" i="19"/>
  <c r="I518" i="19"/>
  <c r="H518" i="19"/>
  <c r="I515" i="19"/>
  <c r="H515" i="19"/>
  <c r="I511" i="19"/>
  <c r="H511" i="19"/>
  <c r="I509" i="19"/>
  <c r="H509" i="19"/>
  <c r="I507" i="19"/>
  <c r="H507" i="19"/>
  <c r="I503" i="19"/>
  <c r="H503" i="19"/>
  <c r="H499" i="19"/>
  <c r="H498" i="19"/>
  <c r="I496" i="19"/>
  <c r="I495" i="19"/>
  <c r="I494" i="19"/>
  <c r="I493" i="19"/>
  <c r="I492" i="19"/>
  <c r="H492" i="19"/>
  <c r="I490" i="19"/>
  <c r="H490" i="19"/>
  <c r="I487" i="19"/>
  <c r="H487" i="19"/>
  <c r="I485" i="19"/>
  <c r="I483" i="19"/>
  <c r="H483" i="19"/>
  <c r="H479" i="19"/>
  <c r="H478" i="19"/>
  <c r="H477" i="19"/>
  <c r="I472" i="19"/>
  <c r="I470" i="19"/>
  <c r="H470" i="19"/>
  <c r="I467" i="19"/>
  <c r="H467" i="19"/>
  <c r="I465" i="19"/>
  <c r="I463" i="19"/>
  <c r="H463" i="19"/>
  <c r="I461" i="19"/>
  <c r="H461" i="19"/>
  <c r="I459" i="19"/>
  <c r="H459" i="19"/>
  <c r="I455" i="19"/>
  <c r="I451" i="19"/>
  <c r="H455" i="19"/>
  <c r="H450" i="19"/>
  <c r="I454" i="19"/>
  <c r="I453" i="19"/>
  <c r="I452" i="19"/>
  <c r="I443" i="19"/>
  <c r="H443" i="19"/>
  <c r="I441" i="19"/>
  <c r="I437" i="19"/>
  <c r="H441" i="19"/>
  <c r="I436" i="19"/>
  <c r="H436" i="19"/>
  <c r="I432" i="19"/>
  <c r="H432" i="19"/>
  <c r="I430" i="19"/>
  <c r="H430" i="19"/>
  <c r="I428" i="19"/>
  <c r="H428" i="19"/>
  <c r="I423" i="19"/>
  <c r="I419" i="19"/>
  <c r="H423" i="19"/>
  <c r="H418" i="19"/>
  <c r="I422" i="19"/>
  <c r="I421" i="19"/>
  <c r="I420" i="19"/>
  <c r="I415" i="19"/>
  <c r="I414" i="19"/>
  <c r="I413" i="19"/>
  <c r="I412" i="19"/>
  <c r="I411" i="19"/>
  <c r="H411" i="19"/>
  <c r="I407" i="19"/>
  <c r="H407" i="19"/>
  <c r="I405" i="19"/>
  <c r="I404" i="19"/>
  <c r="I403" i="19"/>
  <c r="I402" i="19"/>
  <c r="H402" i="19"/>
  <c r="I400" i="19"/>
  <c r="I398" i="19"/>
  <c r="H398" i="19"/>
  <c r="H396" i="19"/>
  <c r="I394" i="19"/>
  <c r="H394" i="19"/>
  <c r="I389" i="19"/>
  <c r="H389" i="19"/>
  <c r="H385" i="19"/>
  <c r="I388" i="19"/>
  <c r="I387" i="19"/>
  <c r="I386" i="19"/>
  <c r="I380" i="19"/>
  <c r="I379" i="19"/>
  <c r="I378" i="19"/>
  <c r="I377" i="19"/>
  <c r="I369" i="19"/>
  <c r="D38" i="18"/>
  <c r="H377" i="19"/>
  <c r="I373" i="19"/>
  <c r="I372" i="19"/>
  <c r="I371" i="19"/>
  <c r="I370" i="19"/>
  <c r="H370" i="19"/>
  <c r="H369" i="19"/>
  <c r="I362" i="19"/>
  <c r="H362" i="19"/>
  <c r="I358" i="19"/>
  <c r="I357" i="19"/>
  <c r="I356" i="19"/>
  <c r="H356" i="19"/>
  <c r="I350" i="19"/>
  <c r="I349" i="19"/>
  <c r="I348" i="19"/>
  <c r="I347" i="19"/>
  <c r="H347" i="19"/>
  <c r="H346" i="19"/>
  <c r="H343" i="19"/>
  <c r="I344" i="19"/>
  <c r="H344" i="19"/>
  <c r="I343" i="19"/>
  <c r="I340" i="19"/>
  <c r="I334" i="19"/>
  <c r="H333" i="19"/>
  <c r="I324" i="19"/>
  <c r="I323" i="19"/>
  <c r="I259" i="19"/>
  <c r="H324" i="19"/>
  <c r="I321" i="19"/>
  <c r="H321" i="19"/>
  <c r="I319" i="19"/>
  <c r="H319" i="19"/>
  <c r="I316" i="19"/>
  <c r="H315" i="19"/>
  <c r="I313" i="19"/>
  <c r="H313" i="19"/>
  <c r="I310" i="19"/>
  <c r="H310" i="19"/>
  <c r="I308" i="19"/>
  <c r="H308" i="19"/>
  <c r="H306" i="19"/>
  <c r="I304" i="19"/>
  <c r="H304" i="19"/>
  <c r="H303" i="19"/>
  <c r="I300" i="19"/>
  <c r="H300" i="19"/>
  <c r="I297" i="19"/>
  <c r="H297" i="19"/>
  <c r="I294" i="19"/>
  <c r="I258" i="19"/>
  <c r="I291" i="19"/>
  <c r="H291" i="19"/>
  <c r="I289" i="19"/>
  <c r="H289" i="19"/>
  <c r="H285" i="19"/>
  <c r="I283" i="19"/>
  <c r="I282" i="19"/>
  <c r="H280" i="19"/>
  <c r="I278" i="19"/>
  <c r="I275" i="19"/>
  <c r="I271" i="19"/>
  <c r="H271" i="19"/>
  <c r="I268" i="19"/>
  <c r="I267" i="19"/>
  <c r="H264" i="19"/>
  <c r="H259" i="19"/>
  <c r="H258" i="19"/>
  <c r="I262" i="19"/>
  <c r="I261" i="19"/>
  <c r="I253" i="19"/>
  <c r="I252" i="19"/>
  <c r="D46" i="18"/>
  <c r="D42" i="18"/>
  <c r="H253" i="19"/>
  <c r="H252" i="19"/>
  <c r="I250" i="19"/>
  <c r="J250" i="19"/>
  <c r="I248" i="19"/>
  <c r="H247" i="19"/>
  <c r="I241" i="19"/>
  <c r="H241" i="19"/>
  <c r="I238" i="19"/>
  <c r="I237" i="19"/>
  <c r="I236" i="19"/>
  <c r="I235" i="19"/>
  <c r="I234" i="19"/>
  <c r="I233" i="19"/>
  <c r="H235" i="19"/>
  <c r="H234" i="19"/>
  <c r="H233" i="19"/>
  <c r="I226" i="19"/>
  <c r="I225" i="19"/>
  <c r="H226" i="19"/>
  <c r="H224" i="19"/>
  <c r="I220" i="19"/>
  <c r="I219" i="19"/>
  <c r="I218" i="19"/>
  <c r="I212" i="19"/>
  <c r="I211" i="19"/>
  <c r="I210" i="19"/>
  <c r="I209" i="19"/>
  <c r="D15" i="18"/>
  <c r="H209" i="19"/>
  <c r="H208" i="19"/>
  <c r="H207" i="19"/>
  <c r="I202" i="19"/>
  <c r="I199" i="19"/>
  <c r="I194" i="19"/>
  <c r="H194" i="19"/>
  <c r="I180" i="19"/>
  <c r="I178" i="19"/>
  <c r="H180" i="19"/>
  <c r="H178" i="19"/>
  <c r="I173" i="19"/>
  <c r="H173" i="19"/>
  <c r="I171" i="19"/>
  <c r="I170" i="19"/>
  <c r="I169" i="19"/>
  <c r="D51" i="18"/>
  <c r="H169" i="19"/>
  <c r="H162" i="19"/>
  <c r="I165" i="19"/>
  <c r="I164" i="19"/>
  <c r="I163" i="19"/>
  <c r="D49" i="18"/>
  <c r="D48" i="18"/>
  <c r="I160" i="19"/>
  <c r="H160" i="19"/>
  <c r="I155" i="19"/>
  <c r="I154" i="19"/>
  <c r="I153" i="19"/>
  <c r="I147" i="19"/>
  <c r="H153" i="19"/>
  <c r="H147" i="19"/>
  <c r="L152" i="19"/>
  <c r="L151" i="19"/>
  <c r="I149" i="19"/>
  <c r="I148" i="19"/>
  <c r="I142" i="19"/>
  <c r="H142" i="19"/>
  <c r="I136" i="19"/>
  <c r="H136" i="19"/>
  <c r="H102" i="19"/>
  <c r="I132" i="19"/>
  <c r="I131" i="19"/>
  <c r="I130" i="19"/>
  <c r="I123" i="19"/>
  <c r="I122" i="19"/>
  <c r="I120" i="19"/>
  <c r="I119" i="19"/>
  <c r="I118" i="19"/>
  <c r="D24" i="18"/>
  <c r="I113" i="19"/>
  <c r="I111" i="19"/>
  <c r="I110" i="19"/>
  <c r="H109" i="19"/>
  <c r="I105" i="19"/>
  <c r="I104" i="19"/>
  <c r="I103" i="19"/>
  <c r="D22" i="18"/>
  <c r="I100" i="19"/>
  <c r="H100" i="19"/>
  <c r="H99" i="19"/>
  <c r="I95" i="19"/>
  <c r="I94" i="19"/>
  <c r="I93" i="19"/>
  <c r="D20" i="18"/>
  <c r="D19" i="18"/>
  <c r="H93" i="19"/>
  <c r="H92" i="19"/>
  <c r="I90" i="19"/>
  <c r="I89" i="19"/>
  <c r="I88" i="19"/>
  <c r="I78" i="19"/>
  <c r="I77" i="19"/>
  <c r="I76" i="19"/>
  <c r="H77" i="19"/>
  <c r="H76" i="19"/>
  <c r="H45" i="19"/>
  <c r="I69" i="19"/>
  <c r="H69" i="19"/>
  <c r="I62" i="19"/>
  <c r="H62" i="19"/>
  <c r="I60" i="19"/>
  <c r="I59" i="19"/>
  <c r="I58" i="19"/>
  <c r="I57" i="19"/>
  <c r="I55" i="19"/>
  <c r="I54" i="19"/>
  <c r="I53" i="19"/>
  <c r="H53" i="19"/>
  <c r="I51" i="19"/>
  <c r="I50" i="19"/>
  <c r="I49" i="19"/>
  <c r="H49" i="19"/>
  <c r="I46" i="19"/>
  <c r="H46" i="19"/>
  <c r="I43" i="19"/>
  <c r="I42" i="19"/>
  <c r="I41" i="19"/>
  <c r="D17" i="18"/>
  <c r="H41" i="19"/>
  <c r="I39" i="19"/>
  <c r="I38" i="19"/>
  <c r="I37" i="19"/>
  <c r="D16" i="18"/>
  <c r="H37" i="19"/>
  <c r="I35" i="19"/>
  <c r="H35" i="19"/>
  <c r="I27" i="19"/>
  <c r="I26" i="19"/>
  <c r="H26" i="19"/>
  <c r="I23" i="19"/>
  <c r="I22" i="19"/>
  <c r="I21" i="19"/>
  <c r="D14" i="18"/>
  <c r="H21" i="19"/>
  <c r="H20" i="19"/>
  <c r="H18" i="19"/>
  <c r="I17" i="19"/>
  <c r="I16" i="19"/>
  <c r="I11" i="19"/>
  <c r="I10" i="19"/>
  <c r="I9" i="19"/>
  <c r="H11" i="19"/>
  <c r="H10" i="19"/>
  <c r="H9" i="19"/>
  <c r="D56" i="18"/>
  <c r="D52" i="18"/>
  <c r="D41" i="18"/>
  <c r="D40" i="18"/>
  <c r="D39" i="18"/>
  <c r="D27" i="18"/>
  <c r="D26" i="18"/>
  <c r="C14" i="12"/>
  <c r="I227" i="19"/>
  <c r="I779" i="19"/>
  <c r="H649" i="19"/>
  <c r="H648" i="19"/>
  <c r="I568" i="19"/>
  <c r="I778" i="19"/>
  <c r="H803" i="19"/>
  <c r="H802" i="19"/>
  <c r="I346" i="19"/>
  <c r="D37" i="18"/>
  <c r="D35" i="18"/>
  <c r="H712" i="19"/>
  <c r="H711" i="19"/>
  <c r="H323" i="19"/>
  <c r="I333" i="19"/>
  <c r="H533" i="19"/>
  <c r="I532" i="19"/>
  <c r="I502" i="19"/>
  <c r="I501" i="19"/>
  <c r="I500" i="19"/>
  <c r="I499" i="19"/>
  <c r="I498" i="19"/>
  <c r="H568" i="19"/>
  <c r="I631" i="19"/>
  <c r="I630" i="19"/>
  <c r="I629" i="19"/>
  <c r="I92" i="19"/>
  <c r="I303" i="19"/>
  <c r="I287" i="19"/>
  <c r="I450" i="19"/>
  <c r="I791" i="19"/>
  <c r="H670" i="19"/>
  <c r="H669" i="19"/>
  <c r="H754" i="19"/>
  <c r="H753" i="19"/>
  <c r="H628" i="19"/>
  <c r="H627" i="19"/>
  <c r="P532" i="19"/>
  <c r="L532" i="19"/>
  <c r="P533" i="19"/>
  <c r="L533" i="19"/>
  <c r="P502" i="19"/>
  <c r="P501" i="19"/>
  <c r="P500" i="19"/>
  <c r="L502" i="19"/>
  <c r="L501" i="19"/>
  <c r="L500" i="19"/>
  <c r="P499" i="19"/>
  <c r="P498" i="19"/>
  <c r="N499" i="19"/>
  <c r="N498" i="19"/>
  <c r="L499" i="19"/>
  <c r="L498" i="19"/>
  <c r="J499" i="19"/>
  <c r="J498" i="19"/>
  <c r="N479" i="19"/>
  <c r="N478" i="19"/>
  <c r="L479" i="19"/>
  <c r="L478" i="19"/>
  <c r="J479" i="19"/>
  <c r="J478" i="19"/>
  <c r="P479" i="19"/>
  <c r="P478" i="19"/>
  <c r="P450" i="19"/>
  <c r="P451" i="19"/>
  <c r="N451" i="19"/>
  <c r="L451" i="19"/>
  <c r="J451" i="19"/>
  <c r="J418" i="19"/>
  <c r="N419" i="19"/>
  <c r="J419" i="19"/>
  <c r="P384" i="19"/>
  <c r="P385" i="19"/>
  <c r="L346" i="19"/>
  <c r="G35" i="18"/>
  <c r="J346" i="19"/>
  <c r="E37" i="18"/>
  <c r="E35" i="18"/>
  <c r="P333" i="19"/>
  <c r="P323" i="19"/>
  <c r="N333" i="19"/>
  <c r="N323" i="19"/>
  <c r="L333" i="19"/>
  <c r="L323" i="19"/>
  <c r="J333" i="19"/>
  <c r="J323" i="19"/>
  <c r="O323" i="19"/>
  <c r="M323" i="19"/>
  <c r="P303" i="19"/>
  <c r="N303" i="19"/>
  <c r="J303" i="19"/>
  <c r="N280" i="19"/>
  <c r="J280" i="19"/>
  <c r="O265" i="19"/>
  <c r="O264" i="19"/>
  <c r="O266" i="19"/>
  <c r="P267" i="19"/>
  <c r="P266" i="19"/>
  <c r="N267" i="19"/>
  <c r="N265" i="19"/>
  <c r="N264" i="19"/>
  <c r="L267" i="19"/>
  <c r="L266" i="19"/>
  <c r="J267" i="19"/>
  <c r="J266" i="19"/>
  <c r="L207" i="19"/>
  <c r="O207" i="19"/>
  <c r="P178" i="19"/>
  <c r="N178" i="19"/>
  <c r="L178" i="19"/>
  <c r="J178" i="19"/>
  <c r="P162" i="19"/>
  <c r="G39" i="18"/>
  <c r="P265" i="19"/>
  <c r="P264" i="19"/>
  <c r="J123" i="17"/>
  <c r="I123" i="17"/>
  <c r="P779" i="19"/>
  <c r="P767" i="19"/>
  <c r="P766" i="19"/>
  <c r="O649" i="19"/>
  <c r="O648" i="19"/>
  <c r="O607" i="19"/>
  <c r="P482" i="19"/>
  <c r="P481" i="19"/>
  <c r="P480" i="19"/>
  <c r="O280" i="19"/>
  <c r="P280" i="19"/>
  <c r="L148" i="19"/>
  <c r="L147" i="19"/>
  <c r="L791" i="19"/>
  <c r="J791" i="19"/>
  <c r="E15" i="18"/>
  <c r="I266" i="19"/>
  <c r="I265" i="19"/>
  <c r="E25" i="18"/>
  <c r="K264" i="19"/>
  <c r="G21" i="18"/>
  <c r="N385" i="19"/>
  <c r="N384" i="19"/>
  <c r="M502" i="19"/>
  <c r="M501" i="19"/>
  <c r="M500" i="19"/>
  <c r="M499" i="19"/>
  <c r="M498" i="19"/>
  <c r="K779" i="19"/>
  <c r="K778" i="19"/>
  <c r="J384" i="19"/>
  <c r="J385" i="19"/>
  <c r="J265" i="19"/>
  <c r="P287" i="19"/>
  <c r="L265" i="19"/>
  <c r="L259" i="19"/>
  <c r="K266" i="19"/>
  <c r="L419" i="19"/>
  <c r="P419" i="19"/>
  <c r="J533" i="19"/>
  <c r="N533" i="19"/>
  <c r="I280" i="19"/>
  <c r="H384" i="19"/>
  <c r="H451" i="19"/>
  <c r="H779" i="19"/>
  <c r="I610" i="19"/>
  <c r="I609" i="19"/>
  <c r="I608" i="19"/>
  <c r="F10" i="18"/>
  <c r="E20" i="18"/>
  <c r="E19" i="18"/>
  <c r="O178" i="19"/>
  <c r="M178" i="19"/>
  <c r="O346" i="19"/>
  <c r="O419" i="19"/>
  <c r="O502" i="19"/>
  <c r="O501" i="19"/>
  <c r="O500" i="19"/>
  <c r="M532" i="19"/>
  <c r="K533" i="19"/>
  <c r="P567" i="19"/>
  <c r="L567" i="19"/>
  <c r="L631" i="19"/>
  <c r="L630" i="19"/>
  <c r="L629" i="19"/>
  <c r="L778" i="19"/>
  <c r="N779" i="19"/>
  <c r="N631" i="19"/>
  <c r="N630" i="19"/>
  <c r="N629" i="19"/>
  <c r="N628" i="19"/>
  <c r="N627" i="19"/>
  <c r="J631" i="19"/>
  <c r="J630" i="19"/>
  <c r="J629" i="19"/>
  <c r="J628" i="19"/>
  <c r="J627" i="19"/>
  <c r="M280" i="19"/>
  <c r="O568" i="19"/>
  <c r="M568" i="19"/>
  <c r="M631" i="19"/>
  <c r="M630" i="19"/>
  <c r="M629" i="19"/>
  <c r="K631" i="19"/>
  <c r="K630" i="19"/>
  <c r="K629" i="19"/>
  <c r="O631" i="19"/>
  <c r="O630" i="19"/>
  <c r="O629" i="19"/>
  <c r="O733" i="19"/>
  <c r="O732" i="19"/>
  <c r="O754" i="19"/>
  <c r="O753" i="19"/>
  <c r="O778" i="19"/>
  <c r="M778" i="19"/>
  <c r="E32" i="18"/>
  <c r="M733" i="19"/>
  <c r="M732" i="19"/>
  <c r="K733" i="19"/>
  <c r="K732" i="19"/>
  <c r="O712" i="19"/>
  <c r="O711" i="19"/>
  <c r="M712" i="19"/>
  <c r="M711" i="19"/>
  <c r="K712" i="19"/>
  <c r="K711" i="19"/>
  <c r="O691" i="19"/>
  <c r="O690" i="19"/>
  <c r="M691" i="19"/>
  <c r="M690" i="19"/>
  <c r="K691" i="19"/>
  <c r="K690" i="19"/>
  <c r="K670" i="19"/>
  <c r="K669" i="19"/>
  <c r="K648" i="19"/>
  <c r="O606" i="19"/>
  <c r="M606" i="19"/>
  <c r="K606" i="19"/>
  <c r="O610" i="19"/>
  <c r="O609" i="19"/>
  <c r="O608" i="19"/>
  <c r="M610" i="19"/>
  <c r="M609" i="19"/>
  <c r="M608" i="19"/>
  <c r="K610" i="19"/>
  <c r="K609" i="19"/>
  <c r="K608" i="19"/>
  <c r="K568" i="19"/>
  <c r="G10" i="18"/>
  <c r="G28" i="18"/>
  <c r="L264" i="19"/>
  <c r="I264" i="19"/>
  <c r="F28" i="18"/>
  <c r="O247" i="19"/>
  <c r="O233" i="19"/>
  <c r="O232" i="19"/>
  <c r="P247" i="19"/>
  <c r="P233" i="19"/>
  <c r="P232" i="19"/>
  <c r="N259" i="19"/>
  <c r="H12" i="17"/>
  <c r="H123" i="17"/>
  <c r="K45" i="19"/>
  <c r="K18" i="19"/>
  <c r="M45" i="19"/>
  <c r="M18" i="19"/>
  <c r="J45" i="19"/>
  <c r="E18" i="18"/>
  <c r="P45" i="19"/>
  <c r="L99" i="19"/>
  <c r="K99" i="19"/>
  <c r="M99" i="19"/>
  <c r="I479" i="19"/>
  <c r="I478" i="19"/>
  <c r="D30" i="18"/>
  <c r="I482" i="19"/>
  <c r="I481" i="19"/>
  <c r="I480" i="19"/>
  <c r="E13" i="18"/>
  <c r="O45" i="19"/>
  <c r="O18" i="19"/>
  <c r="E24" i="18"/>
  <c r="E21" i="18"/>
  <c r="J99" i="19"/>
  <c r="P99" i="19"/>
  <c r="P18" i="19"/>
  <c r="P817" i="19"/>
  <c r="O99" i="19"/>
  <c r="P259" i="19"/>
  <c r="N266" i="19"/>
  <c r="H130" i="19"/>
  <c r="I208" i="19"/>
  <c r="I162" i="19"/>
  <c r="I247" i="19"/>
  <c r="H419" i="19"/>
  <c r="I418" i="19"/>
  <c r="E14" i="18"/>
  <c r="E10" i="18"/>
  <c r="J147" i="19"/>
  <c r="J287" i="19"/>
  <c r="N207" i="19"/>
  <c r="N287" i="19"/>
  <c r="M385" i="19"/>
  <c r="M384" i="19"/>
  <c r="M450" i="19"/>
  <c r="O482" i="19"/>
  <c r="O481" i="19"/>
  <c r="O480" i="19"/>
  <c r="K482" i="19"/>
  <c r="K481" i="19"/>
  <c r="K480" i="19"/>
  <c r="O533" i="19"/>
  <c r="J607" i="19"/>
  <c r="J606" i="19"/>
  <c r="N670" i="19"/>
  <c r="N669" i="19"/>
  <c r="E39" i="18"/>
  <c r="G57" i="18"/>
  <c r="J259" i="19"/>
  <c r="D13" i="18"/>
  <c r="D25" i="18"/>
  <c r="I99" i="19"/>
  <c r="H232" i="19"/>
  <c r="H817" i="19"/>
  <c r="K250" i="19"/>
  <c r="J247" i="19"/>
  <c r="J233" i="19"/>
  <c r="I385" i="19"/>
  <c r="D31" i="18"/>
  <c r="I384" i="19"/>
  <c r="I45" i="19"/>
  <c r="D18" i="18"/>
  <c r="D21" i="18"/>
  <c r="I224" i="19"/>
  <c r="I207" i="19"/>
  <c r="D55" i="18"/>
  <c r="D54" i="18"/>
  <c r="I232" i="19"/>
  <c r="D34" i="18"/>
  <c r="D28" i="18"/>
  <c r="J18" i="19"/>
  <c r="J264" i="19"/>
  <c r="O259" i="19"/>
  <c r="I20" i="19"/>
  <c r="N18" i="19"/>
  <c r="N99" i="19"/>
  <c r="F57" i="18"/>
  <c r="L45" i="19"/>
  <c r="L18" i="19"/>
  <c r="M267" i="19"/>
  <c r="M287" i="19"/>
  <c r="K323" i="19"/>
  <c r="K259" i="19"/>
  <c r="K419" i="19"/>
  <c r="N607" i="19"/>
  <c r="N606" i="19"/>
  <c r="N610" i="19"/>
  <c r="N609" i="19"/>
  <c r="N608" i="19"/>
  <c r="O384" i="19"/>
  <c r="O817" i="19"/>
  <c r="L385" i="19"/>
  <c r="O450" i="19"/>
  <c r="M533" i="19"/>
  <c r="J567" i="19"/>
  <c r="J568" i="19"/>
  <c r="E31" i="18"/>
  <c r="O669" i="19"/>
  <c r="J670" i="19"/>
  <c r="J669" i="19"/>
  <c r="I18" i="19"/>
  <c r="I817" i="19"/>
  <c r="K247" i="19"/>
  <c r="K233" i="19"/>
  <c r="K232" i="19"/>
  <c r="K817" i="19"/>
  <c r="L250" i="19"/>
  <c r="M266" i="19"/>
  <c r="M265" i="19"/>
  <c r="E34" i="18"/>
  <c r="J232" i="19"/>
  <c r="J817" i="19"/>
  <c r="D10" i="18"/>
  <c r="D57" i="18"/>
  <c r="E30" i="18"/>
  <c r="E28" i="18"/>
  <c r="E57" i="18"/>
  <c r="M264" i="19"/>
  <c r="M259" i="19"/>
  <c r="M250" i="19"/>
  <c r="L247" i="19"/>
  <c r="L233" i="19"/>
  <c r="L232" i="19"/>
  <c r="L817" i="19"/>
  <c r="M247" i="19"/>
  <c r="M233" i="19"/>
  <c r="M232" i="19"/>
  <c r="M817" i="19"/>
  <c r="N250" i="19"/>
  <c r="N247" i="19"/>
  <c r="N233" i="19"/>
  <c r="N232" i="19"/>
  <c r="N817" i="19"/>
</calcChain>
</file>

<file path=xl/sharedStrings.xml><?xml version="1.0" encoding="utf-8"?>
<sst xmlns="http://schemas.openxmlformats.org/spreadsheetml/2006/main" count="6100" uniqueCount="1028">
  <si>
    <t>22</t>
  </si>
  <si>
    <t>23</t>
  </si>
  <si>
    <t>24</t>
  </si>
  <si>
    <t>04053</t>
  </si>
  <si>
    <t>05013</t>
  </si>
  <si>
    <t>02995</t>
  </si>
  <si>
    <t>Прочие доходы от компенсации затрат бюджетов муниципальных районов</t>
  </si>
  <si>
    <t xml:space="preserve">Субсидии  Республиканская  Целевая Программа  "Горячее питание школьников" </t>
  </si>
  <si>
    <t>02999</t>
  </si>
  <si>
    <t>02008</t>
  </si>
  <si>
    <t>Субсидии бюджетам муниципальных районов на предоставление молодым семьям социальных выплат на приобретение или строительство жилья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</si>
  <si>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</si>
  <si>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</si>
  <si>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государственных пособий гражданам,имеющим детей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</si>
  <si>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</si>
  <si>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денежные выплаты на оплату жилищно-коммунальных услуг отдельным категориям граждан </t>
  </si>
  <si>
    <t>03014</t>
  </si>
  <si>
    <t>Субвенции бюджетам муниципальных районов на поощрение лучших учителей</t>
  </si>
  <si>
    <t xml:space="preserve">Субвенция на выравнивании бюджетной обеспеченности поселений </t>
  </si>
  <si>
    <t>Субвенция на реализацию основных общеобразовательных программ</t>
  </si>
  <si>
    <t>Субвенции в области сельского хозяйства</t>
  </si>
  <si>
    <t>Субвенция на представление мер социальной поддержки многодетной семьи и семьи, в которой один или оба родителя являются инвалидами</t>
  </si>
  <si>
    <t>Субвенция на осуществлениеполномочий по опеке и попечительству</t>
  </si>
  <si>
    <t xml:space="preserve">Субвенция бюджетам муниципальных образований на осуществление государственных полномочий по делам несовершеннолетних и защите их прав  </t>
  </si>
  <si>
    <t>Субвенция на осуществление  гос.полномочий по организации оказания первичной медико-санитарной помощи</t>
  </si>
  <si>
    <t xml:space="preserve">Субвенция на осуществление отдельных государственных по организации деятельности административных комиссий </t>
  </si>
  <si>
    <t>Субвенция на организацию оказания отдельных видов специализированной медицинской помощи</t>
  </si>
  <si>
    <t>Субвенция на формирование, содержание и использования архивного фонда КЧР</t>
  </si>
  <si>
    <t>Субвенция бюджетам муниципальных районов на осуществление отдельных государственных полномочий КЧР  по выплате социального пособия на погребение</t>
  </si>
  <si>
    <t>Субвенции бюджетам муниципальных районов на оздоровление детей</t>
  </si>
  <si>
    <t>09024</t>
  </si>
  <si>
    <t>04029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</si>
  <si>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</si>
  <si>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 xml:space="preserve">Прочие безвозмездные поступления в бюджеты муниципальных районов </t>
  </si>
  <si>
    <t>Субвенция на получение общедоступного  и бесплатного дошкольного образования в муниципальных образовательных организациях</t>
  </si>
  <si>
    <t>Субвенция бюджетам муниципальных районов на выплату единовременного пособия при рождении ребенка гражданам, не подлежащим обязательному соц. Страхованию на случай временной нетрудоспособности и в связи с материнством</t>
  </si>
  <si>
    <t>Субвенция из республиканского фонда компенсаций</t>
  </si>
  <si>
    <t xml:space="preserve">на осуществление отдельных государственных полномочий </t>
  </si>
  <si>
    <t>№ п/п</t>
  </si>
  <si>
    <t>На обеспечение мер социальной поддержки реабилитированных лиц и лиц, признанных пострадавшими от политических репрессий</t>
  </si>
  <si>
    <t>На обеспечение мер социальной поддержки ветеранов труда и тружеников тыла</t>
  </si>
  <si>
    <t>3</t>
  </si>
  <si>
    <t>На выплату ежемесячного пособия на ребенка</t>
  </si>
  <si>
    <t>4</t>
  </si>
  <si>
    <t>На содержание ребенка в семье опекуна и приемной семье, а также  на вознаграждение, причитающееся приемному родителю</t>
  </si>
  <si>
    <t>5</t>
  </si>
  <si>
    <t>На предоставление гражданам субсидий на оплату жилого помещения и коммунальных услуг</t>
  </si>
  <si>
    <t>6</t>
  </si>
  <si>
    <t>На осуществление гополномочий по организации оказания первичной медико-санитарной помощи</t>
  </si>
  <si>
    <t>7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</si>
  <si>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</si>
  <si>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8</t>
  </si>
  <si>
    <t xml:space="preserve">На выравнивании бюджетной обеспеченности поселений </t>
  </si>
  <si>
    <t>9</t>
  </si>
  <si>
    <t>На реализацию общеобразовательных программ</t>
  </si>
  <si>
    <t>На оказание отдельных видов специализированной медицинской помощи</t>
  </si>
  <si>
    <t>На представление мер социальной поддержки многодетной семьи и семьи, в которой один или оба родителя являются инвалидами</t>
  </si>
  <si>
    <t>На организацию и осуществление деятельности по опеке и попечительству</t>
  </si>
  <si>
    <t xml:space="preserve">На денежные выплаты на оплату жилищно-коммунальных услуг отдельным категориям граждан </t>
  </si>
  <si>
    <t>15</t>
  </si>
  <si>
    <t xml:space="preserve">На осуществление полномочий по образованию и организационной деятельности административных комиссий </t>
  </si>
  <si>
    <t>17</t>
  </si>
  <si>
    <t>На осуществление полномочий по выплате пособий на погребение</t>
  </si>
  <si>
    <t>18</t>
  </si>
  <si>
    <t>19</t>
  </si>
  <si>
    <t>20</t>
  </si>
  <si>
    <t>На поощрение личших учителей</t>
  </si>
  <si>
    <t>21</t>
  </si>
  <si>
    <t>ИТОГО</t>
  </si>
  <si>
    <t>Нормативы отчислений неналоговых доходов в бюджет</t>
  </si>
  <si>
    <t>в процентах</t>
  </si>
  <si>
    <t>бюджет МР</t>
  </si>
  <si>
    <t>бюджет СП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</si>
  <si>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</si>
  <si>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</si>
  <si>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</si>
  <si>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</si>
  <si>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</si>
  <si>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02032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</si>
  <si>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</si>
  <si>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</si>
  <si>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АДМИНИСТРАТИВНЫЕ ПЛАТЕЖИ И СБОРЫ</t>
  </si>
  <si>
    <t>02050</t>
  </si>
  <si>
    <t>Платежи, взимаемые организациями муниципальных районов за выполнение определенных функций</t>
  </si>
  <si>
    <t>ПРОЧИЕ НЕНАЛОГОВЫЕ ДОХОДЫ</t>
  </si>
  <si>
    <t>01050</t>
  </si>
  <si>
    <t>180</t>
  </si>
  <si>
    <t>Невыясненные поступления, зачисляемые в бюджеты муниципальных районов</t>
  </si>
  <si>
    <t xml:space="preserve">                           Приложение 3</t>
  </si>
  <si>
    <t>Перечень главных администраторов доходов бюджета</t>
  </si>
  <si>
    <t>Код главного администратора доходов</t>
  </si>
  <si>
    <t>Органы государственной власти Российской Федерации</t>
  </si>
  <si>
    <t>Федеральная налоговая служба</t>
  </si>
  <si>
    <t>182</t>
  </si>
  <si>
    <t>Федеральная служба по экологическому и атомному надзору</t>
  </si>
  <si>
    <t>Министерство внутренних дел</t>
  </si>
  <si>
    <t>188</t>
  </si>
  <si>
    <t>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</si>
  <si>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</si>
  <si>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048</t>
  </si>
  <si>
    <t>Федеральная служба по надзору сфере природопользования</t>
  </si>
  <si>
    <t>25084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</si>
  <si>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</si>
  <si>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25010</t>
  </si>
  <si>
    <t>Денежные взыскания (штрафы) за нарушение законодательства о недрах</t>
  </si>
  <si>
    <t>Федеральная служба по надзору в сфере защиты прав потребителей и благополучия человека</t>
  </si>
  <si>
    <t>141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</si>
  <si>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</si>
  <si>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</si>
  <si>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Органы государственной власти Карачаево-Черкесской Республики</t>
  </si>
  <si>
    <t>Управление Карачаево-Черкесской Республики по охране и использованию объектов животного мира и водных биологических ресурсов</t>
  </si>
  <si>
    <t>840</t>
  </si>
  <si>
    <t>25030</t>
  </si>
  <si>
    <t>Денежные взыскания (штрафы) за нарушение законодательства об охране и использовании животного мира</t>
  </si>
  <si>
    <t>Управление инспекции по государственному надзору за техническим состоянием самоходных машин и других видов техники Карачаево-Черкесской Республики</t>
  </si>
  <si>
    <t>825</t>
  </si>
  <si>
    <t>Органы местного самоуправления</t>
  </si>
  <si>
    <t>Администрация Ногайского муниципального района</t>
  </si>
  <si>
    <t>Финансовое управление Ногайского муниципального района</t>
  </si>
  <si>
    <t xml:space="preserve">Иные доходы бюджета муниципального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 </t>
  </si>
  <si>
    <t>08050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</si>
  <si>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</si>
  <si>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05050</t>
  </si>
  <si>
    <t>Прочие неналоговые доходы бюджетов муниципальных районов</t>
  </si>
  <si>
    <t xml:space="preserve">На формирование районного фонда финансовой поддержки поселений </t>
  </si>
  <si>
    <t>Адиль-Халкское сельское поселение</t>
  </si>
  <si>
    <t>Икон-Халкское сельское поселение</t>
  </si>
  <si>
    <t>Эркен-Халкское сельское поселение</t>
  </si>
  <si>
    <t>Эркен-Шахарское сельское поселение</t>
  </si>
  <si>
    <t>Эркен-Юртское сельское поселение</t>
  </si>
  <si>
    <t>06013</t>
  </si>
  <si>
    <t xml:space="preserve"> Доходы от продажи земельных участков</t>
  </si>
  <si>
    <t>На осуществление отдельных государственных полномочий КЧР  по выплате  ежемесячных выплат, назначаемых в случае рождения третьего ребенка или последующих детей до достижения ребенком возраста трех лет</t>
  </si>
  <si>
    <t>25</t>
  </si>
  <si>
    <t>На получение общедоступного  и бесплатного дошкольного образования в муниципальных образовательных организациях</t>
  </si>
  <si>
    <t>26</t>
  </si>
  <si>
    <t>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</si>
  <si>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Приложение 1</t>
  </si>
  <si>
    <t>04020</t>
  </si>
  <si>
    <t>Налог, взимаемый в связи с применением патентной системы налогообложения, зачисляемый в бюджеты МР</t>
  </si>
  <si>
    <t>06000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</si>
  <si>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</si>
  <si>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охране и использовании животного мира</t>
  </si>
  <si>
    <t>25060</t>
  </si>
  <si>
    <t>Денежные взыскания (штрафы) за нарушение земельного законодательства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</si>
  <si>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</si>
  <si>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</si>
  <si>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</si>
  <si>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</si>
  <si>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на формирование районного фонда финансовой поддержки поселений  из республиканского фонда софинансирования выравнивание бюджетной обеспеченности</t>
  </si>
  <si>
    <t>Иные, межбюджетные трансферты, передаваемые бюджетам муниципальных районов</t>
  </si>
  <si>
    <t>02052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</si>
  <si>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</si>
  <si>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</si>
  <si>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</si>
  <si>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</si>
  <si>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18050</t>
  </si>
  <si>
    <t>Денежные взыскания (штрафы) за нарушение бюджетного законодательства (в части бюджетов муниципальных районов)</t>
  </si>
  <si>
    <t xml:space="preserve">                                                                                          Приложение 9</t>
  </si>
  <si>
    <t>Наименование сельского поселения</t>
  </si>
  <si>
    <t>из республиканского фонда финансовой поддержки поселений</t>
  </si>
  <si>
    <t>из районного фонда финансовой поддержки поселений</t>
  </si>
  <si>
    <t xml:space="preserve">                                                                                          Приложение 7 </t>
  </si>
  <si>
    <t xml:space="preserve">                                                                                          Приложение 2     </t>
  </si>
  <si>
    <t xml:space="preserve">                                                                                          Приложение 1 </t>
  </si>
  <si>
    <t>Средства, получаемые от передачи имущества, находящегося в собственности муниципальных 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</si>
  <si>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 xml:space="preserve">Объем поступлений доходов в районный бюджет </t>
  </si>
  <si>
    <t>Код бюджетной классификации Российской Федерации</t>
  </si>
  <si>
    <t>Наименование доходов</t>
  </si>
  <si>
    <t xml:space="preserve">Сумма </t>
  </si>
  <si>
    <t>Вид доходов</t>
  </si>
  <si>
    <t>Подвид доходов</t>
  </si>
  <si>
    <t>Классиф опер сектора гос упр</t>
  </si>
  <si>
    <t>Группа</t>
  </si>
  <si>
    <t>Подгруппа</t>
  </si>
  <si>
    <t>Статья и подстатья</t>
  </si>
  <si>
    <t>Элемент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</si>
  <si>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</si>
  <si>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</si>
  <si>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</si>
  <si>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</si>
  <si>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</si>
  <si>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</si>
  <si>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</si>
  <si>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110</t>
  </si>
  <si>
    <t>НАЛОГИ НА ПРИБЫЛЬ, ДОХОДЫ</t>
  </si>
  <si>
    <t>02000</t>
  </si>
  <si>
    <t xml:space="preserve">Налог на доходы физических лиц 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</si>
  <si>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</si>
  <si>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</si>
  <si>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</si>
  <si>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</si>
  <si>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</si>
  <si>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</si>
  <si>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</si>
  <si>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</si>
  <si>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организаций </t>
  </si>
  <si>
    <t>08</t>
  </si>
  <si>
    <t xml:space="preserve">ГОСУДАРСТВЕННАЯ ПОШЛИНА  </t>
  </si>
  <si>
    <t>Государственная пошлина по делам, рассматриваемым в судах общей юрисдикции, мировыми судьями</t>
  </si>
  <si>
    <t>03010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</si>
  <si>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</si>
  <si>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</t>
  </si>
  <si>
    <t>ЗАДОЛЖЕННОСТЬ И ПЕРЕРАСЧЕТЫ ПО ОТМЕНЕННЫМ НАЛОГАМ, СБОРАМ И ИНЫМ ОБЯЗАТЕЛЬНЫМ ПЛАТЕЖАМ</t>
  </si>
  <si>
    <t>07050</t>
  </si>
  <si>
    <t>Прочие местные налоги и сборы, мобилизуемые на территориях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</si>
  <si>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</si>
  <si>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</si>
  <si>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</si>
  <si>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</si>
  <si>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</si>
  <si>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</si>
  <si>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</si>
  <si>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</si>
  <si>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</si>
  <si>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12</t>
  </si>
  <si>
    <t>ПЛАТЕЖИ ПРИ ПОЛЬЗОВАНИИ ПРИРОДНЫМИ РЕСУРСАМИ</t>
  </si>
  <si>
    <t>01000</t>
  </si>
  <si>
    <t>Плата за негативное воздействие на окружающую среду</t>
  </si>
  <si>
    <t>16</t>
  </si>
  <si>
    <t>ШТРАФЫ, САНКЦИИ, ВОЗМЕЩЕНИЕ УЩЕРБА</t>
  </si>
  <si>
    <t>30000</t>
  </si>
  <si>
    <t>140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</si>
  <si>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</si>
  <si>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</si>
  <si>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</si>
  <si>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90000</t>
  </si>
  <si>
    <t>Прочие поступления от денежных взысканий (штрафов) и иных сумм в возмещение ущерба</t>
  </si>
  <si>
    <t>90050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</si>
  <si>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</si>
  <si>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</t>
  </si>
  <si>
    <t xml:space="preserve">БЕЗВОЗМЕЗДНЫЕ  ПОСТУПЛЕНИЯ </t>
  </si>
  <si>
    <t>151</t>
  </si>
  <si>
    <t>Дотации бюджетам муниципальных районов на выравнивание  бюджетной обеспеченности</t>
  </si>
  <si>
    <t xml:space="preserve">ВСЕГО ДОХОДОВ </t>
  </si>
  <si>
    <t>13</t>
  </si>
  <si>
    <t>130</t>
  </si>
  <si>
    <t>14</t>
  </si>
  <si>
    <t>03</t>
  </si>
  <si>
    <t>Всего</t>
  </si>
  <si>
    <t>701</t>
  </si>
  <si>
    <t>702</t>
  </si>
  <si>
    <t>По делам несовершеннолетних и защите их прав</t>
  </si>
  <si>
    <t>01995</t>
  </si>
  <si>
    <t>Прочие доходы от оказания платных услуг (работ) получателями средств бюджетов муниципальных районов</t>
  </si>
  <si>
    <t xml:space="preserve">                                                                                          Приложение 8  </t>
  </si>
  <si>
    <t>Субвенция на предоставление единовременной выплаты «Республиканский материнский капитал»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</si>
  <si>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</si>
  <si>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</si>
  <si>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07033</t>
  </si>
  <si>
    <t>07053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</si>
  <si>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</si>
  <si>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01540</t>
  </si>
  <si>
    <t>Доходы, поступающие в порядке возмещения расходов, понесенных в связи с эксплуатацией  имущества муниципальных районов</t>
  </si>
  <si>
    <t>02065</t>
  </si>
  <si>
    <t>23051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</si>
  <si>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</si>
  <si>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местные налоги и сборы муниципальных районов</t>
  </si>
  <si>
    <t>На предоставление единовременной выплаты «Республиканский материнский капитал»</t>
  </si>
  <si>
    <t>Субсидии бюджетам муниципальных образований на реализацию республиканской целевой программы "Государственная поддержка муниципальных образований по обеспечению подготовки документов территориального планирования на 2016-2017 годы" из республиканского Фонда софинансирования социальных расходов на 2016 год</t>
  </si>
  <si>
    <t>Субвенции бюджетам муниципальных районов на осуществление отдельных государственных полномочий КЧР по  предоставлению коммунальных социальных выплат гражданам на 2016 год</t>
  </si>
  <si>
    <t>Целевая программа "Содействие занятости населения КЧР на 2016-2018 годы"</t>
  </si>
  <si>
    <t>из местного бюджета</t>
  </si>
  <si>
    <t>Налог на товары (работы, услуги) реализуемые на территории Российской Федерации</t>
  </si>
  <si>
    <t>02230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</si>
  <si>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</si>
  <si>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>02240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</si>
  <si>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</si>
  <si>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02250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</si>
  <si>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</si>
  <si>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02260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</si>
  <si>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</si>
  <si>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03121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</si>
  <si>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</si>
  <si>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</si>
  <si>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муниципальных районов на проведение Всероссийской сельскохозяйственной переписи в 2016 году</t>
  </si>
  <si>
    <t>41000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</si>
  <si>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</si>
  <si>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03143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</si>
  <si>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</si>
  <si>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На проведение Всероссийской сельскохозяйственной переписи в 2016 году</t>
  </si>
  <si>
    <t>(тыс.руб)</t>
  </si>
  <si>
    <t>(тыс. руб.)</t>
  </si>
  <si>
    <t>тыс.руб.</t>
  </si>
  <si>
    <t>Наименование</t>
  </si>
  <si>
    <t>Рз</t>
  </si>
  <si>
    <t>ПР</t>
  </si>
  <si>
    <t>ОБЩЕГОСУДАРСТВЕННЫЕ ВОПРОСЫ</t>
  </si>
  <si>
    <t>В том числе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</si>
  <si>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</si>
  <si>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</si>
  <si>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</si>
  <si>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04</t>
  </si>
  <si>
    <t>Обеспечение деятельности ,финансовых, налоговых и таможенных органов и органов финансового (финансово-бюджетного) надзора</t>
  </si>
  <si>
    <t>Обеспечение проведения  выборов и референдумов</t>
  </si>
  <si>
    <t>07</t>
  </si>
  <si>
    <t>Резервные фонды</t>
  </si>
  <si>
    <t>Другие общегосударственные вопросы</t>
  </si>
  <si>
    <t>НАЦИОНАЛЬНАЯ 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</si>
  <si>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</si>
  <si>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</si>
  <si>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</si>
  <si>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</si>
  <si>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</si>
  <si>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</si>
  <si>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</si>
  <si>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</si>
  <si>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</si>
  <si>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</si>
  <si>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</si>
  <si>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</si>
  <si>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КУЛЬТУРА,КИНЕМАТОГРАФИЯ</t>
  </si>
  <si>
    <t xml:space="preserve">В том числе </t>
  </si>
  <si>
    <t>Культура</t>
  </si>
  <si>
    <t>Другие вопросы в области культуры, кинематографии</t>
  </si>
  <si>
    <t>ЗДРАВООХРАНЕНИЕ</t>
  </si>
  <si>
    <t xml:space="preserve">Стационарная медицинская помощь </t>
  </si>
  <si>
    <t>Амбулаторная помощь</t>
  </si>
  <si>
    <t>СОЦИАЛЬНАЯ ПОЛИТИКА</t>
  </si>
  <si>
    <t xml:space="preserve"> 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</si>
  <si>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</si>
  <si>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</si>
  <si>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</si>
  <si>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</si>
  <si>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</si>
  <si>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</si>
  <si>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</si>
  <si>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</si>
  <si>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 ТРАНСФЕРТЫ  ОБЩЕГО 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</si>
  <si>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</si>
  <si>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" На улучшение (ремонт) жилищных условий, ветеранам боевых действий"</t>
  </si>
  <si>
    <t xml:space="preserve">               Приложение 6  </t>
  </si>
  <si>
    <t>Наименование главного распределителя кредитов</t>
  </si>
  <si>
    <t>Гл</t>
  </si>
  <si>
    <t>ЦСР</t>
  </si>
  <si>
    <t>ВР</t>
  </si>
  <si>
    <t>План на 2014 год</t>
  </si>
  <si>
    <t>Совет Ногайского муниципального района  Карачаево-Черкесской Республики</t>
  </si>
  <si>
    <t>700</t>
  </si>
  <si>
    <t>Обеспечение деятельности Председателя представительного органа муниципального образования</t>
  </si>
  <si>
    <t>70 2</t>
  </si>
  <si>
    <t>Иные непрограммные мероприятия</t>
  </si>
  <si>
    <t>70 2 00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</si>
  <si>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</si>
  <si>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70 2 00 10020</t>
  </si>
  <si>
    <t>100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</si>
  <si>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</si>
  <si>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70 2 00 10010</t>
  </si>
  <si>
    <t>200</t>
  </si>
  <si>
    <t>Прочая закупка товаров, работ и услуг  для государственных нужд</t>
  </si>
  <si>
    <t>70 2 1001</t>
  </si>
  <si>
    <t>244</t>
  </si>
  <si>
    <t xml:space="preserve">Расходы на обеспечение функций по обеспечению деятельности представительного органа муниципального образования в рамках програмного  (Иные бюджетные ассигнования) </t>
  </si>
  <si>
    <t>800</t>
  </si>
  <si>
    <t>Администрация Ногайского муниципального района Карачаево-Черкесской Республики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</si>
  <si>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</si>
  <si>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муниципального образования</t>
  </si>
  <si>
    <t>70 1</t>
  </si>
  <si>
    <t>70 1 00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</si>
  <si>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</si>
  <si>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70 1 00 10020</t>
  </si>
  <si>
    <t xml:space="preserve">Расходы на выплаты по оплате труда Главы  </t>
  </si>
  <si>
    <t>70 1 1002</t>
  </si>
  <si>
    <t>121</t>
  </si>
  <si>
    <t>Обеспечение деятельности исполнительных органов муниципального образования</t>
  </si>
  <si>
    <t>70 3</t>
  </si>
  <si>
    <t>70 3 00</t>
  </si>
  <si>
    <t>70 3 00 10020</t>
  </si>
  <si>
    <t xml:space="preserve"> Иные выплаты персоналу, за исключением фонда оплаты труда</t>
  </si>
  <si>
    <t>70 3 1001</t>
  </si>
  <si>
    <t>122</t>
  </si>
  <si>
    <t>70 3 00 10010</t>
  </si>
  <si>
    <t>Закупка товаров, работ, услуг в целях капитального ремонта государственного имущества</t>
  </si>
  <si>
    <t>243</t>
  </si>
  <si>
    <t xml:space="preserve">  Прочая закупка товаров, работ и услуг  для государственных нужд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</si>
  <si>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</si>
  <si>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Уплата прочих налогов,сборов и иных обязательных платежей (в т.ч.транспортный налог) </t>
  </si>
  <si>
    <t>852</t>
  </si>
  <si>
    <t>Присяжные заседатели</t>
  </si>
  <si>
    <t>000 00 00</t>
  </si>
  <si>
    <t>Субвенции</t>
  </si>
  <si>
    <t>001 40 00</t>
  </si>
  <si>
    <t>530</t>
  </si>
  <si>
    <t xml:space="preserve">Обеспечение деятельности Избирательной комиссии </t>
  </si>
  <si>
    <t>99 9</t>
  </si>
  <si>
    <t>99 9 00</t>
  </si>
  <si>
    <t>99 9 00 80010</t>
  </si>
  <si>
    <t>Финансовое обеспечение иных расходов муниципального образования</t>
  </si>
  <si>
    <t xml:space="preserve">11 </t>
  </si>
  <si>
    <t>Резервные фонды органов местного самоуправления в рамках  непрограмного направления деятельности  (Иные бюджетные ассигнования)</t>
  </si>
  <si>
    <t>99 9 00 01000</t>
  </si>
  <si>
    <t xml:space="preserve">Финансовое обеспечение выполнения функций органов местного самоуправления, оказания услуг и выполнения работ  Отдела экономики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</si>
  <si>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 Отдела архитектуры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</si>
  <si>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 Отдела информатики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</si>
  <si>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Государственная программа «Развитие сельского хозяйства Карачаево-Черкесской Республики до 2020 года»</t>
  </si>
  <si>
    <t xml:space="preserve"> Подпрограмма «Техническая и технологическая модернизация, инновационное развитие»</t>
  </si>
  <si>
    <t>01 5</t>
  </si>
  <si>
    <t>Основное мероприятие «Реализация перспективных инновационных проектов в агропромышленном комплексе»</t>
  </si>
  <si>
    <t>01 5 02</t>
  </si>
  <si>
    <t>Субвенции на проведение мероприятий по Всероссийской сельскохозяйственной переписи в 2016 году (Межбюджетные трансферты)</t>
  </si>
  <si>
    <t>01 5 02 53910</t>
  </si>
  <si>
    <t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</si>
  <si>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99 9 00 10120</t>
  </si>
  <si>
    <t>002 04 00</t>
  </si>
  <si>
    <t>500</t>
  </si>
  <si>
    <t xml:space="preserve"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 непрограмного направления деятельности  (Закупка товаров, работ и услуг для государственных (муниципальных) нужд)  </t>
  </si>
  <si>
    <t xml:space="preserve"> Прочая закупка товаров, работ и услуг  для государственных нужд</t>
  </si>
  <si>
    <t>99 9 1012</t>
  </si>
  <si>
    <t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</si>
  <si>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99 9 00 10110</t>
  </si>
  <si>
    <t xml:space="preserve"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 непрограмного направления деятельности  (Закупка товаров, работ и услуг для государственных (муниципальных) нужд) </t>
  </si>
  <si>
    <t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программы Профилактики правонарушений на территории Ногайского муниципального района на 2013-2015гг.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</si>
  <si>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5 01 1012</t>
  </si>
  <si>
    <t>99 9 1011</t>
  </si>
  <si>
    <t>Расходы на обеспечение деятельности, оказание услуг и выполнение работ муниципальных учреждений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</si>
  <si>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 МФЦ</t>
  </si>
  <si>
    <t>99 9 00 80090</t>
  </si>
  <si>
    <t>600</t>
  </si>
  <si>
    <t>Муниципальная целевая программа "Профилактика правонарушений в Ногайском муниципальном районе на 2014-2016 годы"</t>
  </si>
  <si>
    <t>Основное мероприятие " Культурное, спортивное, правовое, нравственное  и военно-патриотическое воспитание граждан"</t>
  </si>
  <si>
    <t>05 0 03</t>
  </si>
  <si>
    <t>Проведение общих мероприятий в рамках программы (Закупка товаров, работ и услуг для государственных (муниципальных) нужд)</t>
  </si>
  <si>
    <t>05 0 03 80110</t>
  </si>
  <si>
    <t>Муниципальная целевая программа "Профилактика терроризма и экстремизма  на территории  Ногайского муниципального района  на 2016-2020 годы"</t>
  </si>
  <si>
    <t xml:space="preserve">08 </t>
  </si>
  <si>
    <t>Основное мероприятие " Изготовление печатной продукции"</t>
  </si>
  <si>
    <t xml:space="preserve">08 0 01 </t>
  </si>
  <si>
    <t>08 0 01 80120</t>
  </si>
  <si>
    <t>Муниципальная целевая программа "Развитие муниципальной службы в Ногайском муниципальном районе на 2016-2018 годы"</t>
  </si>
  <si>
    <t>Основное мероприятие "Внедрение новых принципов кадровой политики в системе муниципальной службы"</t>
  </si>
  <si>
    <t xml:space="preserve">701 </t>
  </si>
  <si>
    <t>09 0 02</t>
  </si>
  <si>
    <t>09 0 02 10150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</si>
  <si>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</si>
  <si>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</si>
  <si>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</si>
  <si>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НАЦИОНАЛЬНАЯ ЭКОНОМИКА</t>
  </si>
  <si>
    <t>Общеэкономические вопросы</t>
  </si>
  <si>
    <t>00 0 0000</t>
  </si>
  <si>
    <t xml:space="preserve">Проведение мероприятий по содействию занятости населения  на обеспечение функций органами местного самоуправления по обеспечению деятельности исполнительных органов муниципального образования в рамках програмного  (Закупка товаров, работ и услуг для государственных (муниципальных) нужд) </t>
  </si>
  <si>
    <t>99 9 8002</t>
  </si>
  <si>
    <t>Государственная программа «Содействие занятости населения Карачаево-Черкесской Республики на 2014-2017 годы»</t>
  </si>
  <si>
    <t>Подпрограмма «Активная политика занятости населения и социальная поддержка безработных граждан»</t>
  </si>
  <si>
    <t>13 1</t>
  </si>
  <si>
    <t>Основное мероприятие «Содействие занятости населения и обеспечение работодателей рабочей силой»</t>
  </si>
  <si>
    <t xml:space="preserve">13 1 01 </t>
  </si>
  <si>
    <t>Реализация мероприятий активной политики занятости населения (Межбюджетные трансферты)</t>
  </si>
  <si>
    <t>13 1 01 21000</t>
  </si>
  <si>
    <t>Связь и информатика</t>
  </si>
  <si>
    <t xml:space="preserve">Расходы на выплаты по оплате труда работников органов местного самоуправления по обеспечению деятельности Отдела информатизации и информационной безопасности   исполнительных органов муниципального образования в рамках 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</si>
  <si>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70 3 1002</t>
  </si>
  <si>
    <t xml:space="preserve">99 9 </t>
  </si>
  <si>
    <t xml:space="preserve"> "Мероприятия в рамках муниципального дорожного фонда в целях финансового обеспечения дорожной деятельности в отношении автомобильных дорог общего пользования в границах муниципального района" (Закупка товаров, работ и услуг для государственных (муниципальных) нужд)</t>
  </si>
  <si>
    <t>99 9 00 80100</t>
  </si>
  <si>
    <t>Муниципальная программа  «Развитие субъектов малого и среднего предпринимательства НМР на 2016-2018г.»</t>
  </si>
  <si>
    <t xml:space="preserve">10 </t>
  </si>
  <si>
    <t>Основное мероприятие "Создание благоприятных условий для развития малого и среднего предпринимательства"</t>
  </si>
  <si>
    <t>10 0 02</t>
  </si>
  <si>
    <t xml:space="preserve">Организация участия субъектов предпринимательства в выставочных мероприятиях, ярмарках(Закупка товаров, работ и услуг для обеспечения государственных (муниципальных) нужд) </t>
  </si>
  <si>
    <t>10 0 02 80130</t>
  </si>
  <si>
    <t>Основное мероприятие "Информационная поддержка субъектов малого и среднего предпринимательства"</t>
  </si>
  <si>
    <t>10 0 04</t>
  </si>
  <si>
    <t xml:space="preserve">Совершенствование системы доведения до населения и предпринимателей правовой и коммерческой информации по предпринимательству.(Закупка товаров, работ и услуг для обеспечения государственных (муниципальных) нужд) </t>
  </si>
  <si>
    <t>10 0 04 80130</t>
  </si>
  <si>
    <t>Проведение топографо-геодезических, картографических и землеустроительных работ( межевание земельных участков)</t>
  </si>
  <si>
    <t>70 3 00 80340</t>
  </si>
  <si>
    <t xml:space="preserve">Программа "Устойчивое развитие сельских территорий  КЧР на период до 2020 года" </t>
  </si>
  <si>
    <t>Программа "Устойчивое развитие сельских территорий  НМР на период до 2020 года" подпрограмма "Улучшение жилищных условий граждан, проживающих в сельской местности, в том числе  молодых  семей и молодых специалистов"</t>
  </si>
  <si>
    <t>01 2 8110</t>
  </si>
  <si>
    <t>400</t>
  </si>
  <si>
    <t>Программа "Устойчивое развитие сельских территорий НМР на период до 2020 года" подпрограмма "Улучшение жилищных условий граждан, проживающих в сельской местности."</t>
  </si>
  <si>
    <t>Программа "Устойчивое развитие сельских территорий НМР на период до 2020 года" подпрограмма " Комплексное обустройство населенных пунктов, расположенных в сельской местности, объектами социальной и инженерной инфраструктуры "</t>
  </si>
  <si>
    <t>01 2 9300</t>
  </si>
  <si>
    <t xml:space="preserve">Проведение мероприятий  на обеспечение функций органами местного самоуправления по обеспечению деятельности исполнительных органов муниципального образования в рамках  непрограмного направления деятельности  (Закупка товаров, работ и услуг для государственных (муниципальных) нужд) </t>
  </si>
  <si>
    <t>99 9 00 80030</t>
  </si>
  <si>
    <t xml:space="preserve">Целевая программа "Устойчивое развитие сельских территорий Ногайского муниципального района  КЧР наи 2014-2017 годы на период до 2020 года" </t>
  </si>
  <si>
    <t>Основное мероприятие "Строительство (приобретение) жилья  для граждан,проживающих в сельских поселениях Ногайского муниципального района"</t>
  </si>
  <si>
    <t>01 0 01</t>
  </si>
  <si>
    <t>Проведение  мероприятий в рамках Программы за счет средств местного бюджета (Социальное обеспечение и иные выплаты населению)</t>
  </si>
  <si>
    <t>01 0 01 81100</t>
  </si>
  <si>
    <t>300</t>
  </si>
  <si>
    <t>Основное мероприятие "Строительство (приобретение) жилья   в сельских поселениях  Ногайского муниципального района для молодых семей и молодых специалистов""</t>
  </si>
  <si>
    <t>01 0 03</t>
  </si>
  <si>
    <t>01 0 03 81100</t>
  </si>
  <si>
    <t xml:space="preserve"> Целевая программа Ногайского муниципального района "Молодежь Ногайского района на  2014-2018 годы"</t>
  </si>
  <si>
    <t>Подпрограмма  «Обеспечение жильем молодых семей на 2014-2018 годы»</t>
  </si>
  <si>
    <t>02 1</t>
  </si>
  <si>
    <t>Основное  мероприятие " Оказание государственной поддержки молодым семьям в улучшении жилищных условий "</t>
  </si>
  <si>
    <t>02 1 01</t>
  </si>
  <si>
    <t>02 1 01 20520</t>
  </si>
  <si>
    <t>Проведение мероприятий в рамках Программы за счет средств республиканского бюджета Карачаево-Черкесской Республики (Социальное обеспечение и иные выплаты населению)</t>
  </si>
  <si>
    <t>02 1 01 84000</t>
  </si>
  <si>
    <t>Субвенции гражданам на приобретение жилья  молодым семьям ( ФБ)</t>
  </si>
  <si>
    <t>100 88 20</t>
  </si>
  <si>
    <t>322</t>
  </si>
  <si>
    <t>Иные межбюджетные трансферты на ликвидацию ЧС и последствий стихийных бедствий</t>
  </si>
  <si>
    <t>070 03 00</t>
  </si>
  <si>
    <t>Пособия и компенсация гражданам и иные соц.выплаты,кроме публичных нормативных обязательств</t>
  </si>
  <si>
    <t>321</t>
  </si>
  <si>
    <t>Физическая культура</t>
  </si>
  <si>
    <t>99 900  80040</t>
  </si>
  <si>
    <t>«Устойчивое развитие сельских территорий Ногайского муниципального района КЧР на 2014-2017годы и на период до 2020 года.»</t>
  </si>
  <si>
    <t>01 0 05</t>
  </si>
  <si>
    <t>строительство открытой многофункциональной спортивной площадки в а.Эркен-Юрт</t>
  </si>
  <si>
    <t>01 0 05 8Б930</t>
  </si>
  <si>
    <t xml:space="preserve">Другие вопросы в области физической культуры и спорта </t>
  </si>
  <si>
    <t>Мероприятия в области физической культуры и спорта (Закупка товаров, работ и услуг для государственных (муниципальных) нужд</t>
  </si>
  <si>
    <t>99 9 8004</t>
  </si>
  <si>
    <t>Субсидии на жилье молодым семьям из районного бюджета</t>
  </si>
  <si>
    <t>311</t>
  </si>
  <si>
    <t>795 00 00</t>
  </si>
  <si>
    <t>Больницы</t>
  </si>
  <si>
    <t>706</t>
  </si>
  <si>
    <t>470 99 00</t>
  </si>
  <si>
    <t>001</t>
  </si>
  <si>
    <t>Стационарная медицинская помощь</t>
  </si>
  <si>
    <t>Субвенции специализированной медицинской помощи</t>
  </si>
  <si>
    <t>471 99 00</t>
  </si>
  <si>
    <t xml:space="preserve"> "Профилактика заболеваний и формирование здорового образа жизни. Развитие первичной медико-санитарной помощи"</t>
  </si>
  <si>
    <t>05 1</t>
  </si>
  <si>
    <t>Государственная программа «Развитие здравоохранения Карачаево-Черкесской Республики на 2014-2020 годы»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</si>
  <si>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</si>
  <si>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Реализация Закона Карачаево-Черкесской Республики от 26 июня 2008 г. № 44-РЗ «О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Карачаево-Черкесской Республики по организации оказания отдельных видов специализированной медицинской помощи» на организацию оказания медицинской помощи в муниципальных учреждениях здравоохранения в соответствии с Территориальной программой государственных гарантий оказания гражданам в Карачаево-Черкесской Республике бесплатной медицинской помощи (Межбюджетные трансферты)</t>
  </si>
  <si>
    <t>05 1 00 42100</t>
  </si>
  <si>
    <t xml:space="preserve"> «Профилактика заболеваний и формирование здорового образа жизни. Развитие первичной медико-санитарной помощи»</t>
  </si>
  <si>
    <t>05 1 00</t>
  </si>
  <si>
    <t>05 2</t>
  </si>
  <si>
    <t>05 2 01</t>
  </si>
  <si>
    <t>Реализация Закона Карачаево-Черкесской Республики от 30 декабря 2011 г. № 89-РЗ «О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населения» на организацию оказания медицинской помощи в муниципальных учреждениях здравоохранения в соответствии с Территориальной программой государственных гарантий оказания гражданам в Карачаево-Черкесской Республике бесплатной медицинской помощи (Межбюджетные трансферты)</t>
  </si>
  <si>
    <t xml:space="preserve">05 2 00 42200 </t>
  </si>
  <si>
    <t xml:space="preserve">Другие вопросы в области здравоохранения </t>
  </si>
  <si>
    <t>Возмещение расходов, связанных с предоставлением мер социальной поддержки по оплате жилых помещений, отопления и освещения  работникам здравоохранения , работающим и проживающим в сельской местности, рабочих поселках (поселках городского типа)(Социальное обеспечение и иные выплаты населению)</t>
  </si>
  <si>
    <t>99 9 00 80050</t>
  </si>
  <si>
    <t xml:space="preserve">Основное мероприятие " Строительство объектов социальной сферы ,в т.ч.здравоохранения" </t>
  </si>
  <si>
    <t xml:space="preserve">Присоединение газопровода к котельной ФАП а.Икон-Халк (Закупка товаров, работ и услуг для обеспечения государственных (муниципальных) нужд) </t>
  </si>
  <si>
    <t>01 0 05 81100</t>
  </si>
  <si>
    <t>На строительство объектов социальной сферы, в том числе здравоохранение (строительство ФАП а.Адиль-Халк)</t>
  </si>
  <si>
    <t>01 0 05R0185</t>
  </si>
  <si>
    <t>01 0 05L0185</t>
  </si>
  <si>
    <t>На строительство объектов социальной сферы, в том числе здравоохранение (строительство ФАП а.Икон-Халк)</t>
  </si>
  <si>
    <t>01 0 058Б920</t>
  </si>
  <si>
    <t>Устойчивое развитие    строит. ФАП а.  Адиль-Халк</t>
  </si>
  <si>
    <t>01 0 0550180</t>
  </si>
  <si>
    <t>Финансовое управление администрации Ногайского муниципального района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</si>
  <si>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</si>
  <si>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Целевая муниципальная  программа "Управление муниципальными финансами  Ногайского муниципального района" на 2015-2017 годы</t>
  </si>
  <si>
    <t xml:space="preserve">Подпрограмма "Обеспечение реализации муниципальной программы и прочие мероприятия" </t>
  </si>
  <si>
    <t xml:space="preserve">03 3 </t>
  </si>
  <si>
    <t xml:space="preserve">Основное меропиятие "Руководство и управление в сфере установленных функций" </t>
  </si>
  <si>
    <t>03 3 01</t>
  </si>
  <si>
    <t>03 3 01 10020</t>
  </si>
  <si>
    <t>03 3 01 10010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</si>
  <si>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</si>
  <si>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програмного  (Иные бюджетные ассигнования) </t>
  </si>
  <si>
    <t>Уплата прочих налогов, сборов и иных платежей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</si>
  <si>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</si>
  <si>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целевая программа "Социальная защита населения в Ногайском муниципальном районе " на 2016-2020 годы"</t>
  </si>
  <si>
    <t xml:space="preserve">Подпрограмма "Доступная среда" на 2016-2020 годы в Ногайском муниципальном районе" </t>
  </si>
  <si>
    <t xml:space="preserve">06 3 </t>
  </si>
  <si>
    <t xml:space="preserve">Основное меропиятие  "Адаптация спортивной организации и прилегающей к ней территории для беспрепятственного доступа инвалидов и других МГН с учетом их особых потребностей и получения ими услуг путем обустройства входных групп помещений, прилегающих территорий  парковочных площадок, устройства пандусов, приобретения и установки подъемных механизмов, технических средств адаптации, обеспечивающих беспрепятственный доступ к указанным объектам, а также внутри зданий и помещений объекта" </t>
  </si>
  <si>
    <t>06 3 04 50270</t>
  </si>
  <si>
    <t>06 3 04 R0270</t>
  </si>
  <si>
    <t xml:space="preserve">03 </t>
  </si>
  <si>
    <t xml:space="preserve">Подпрограмма "Создание условий для эффективного и ответственного управления муниципальными финансами,повышения устойчивости бюджетов муниципальных образований Ногайского муниципального  района" </t>
  </si>
  <si>
    <t>03 1</t>
  </si>
  <si>
    <t xml:space="preserve">Основное меропиятие "Предоставление дотаций на выравнивание бюджетной обеспеченности  поселений из республиканского бюджета" </t>
  </si>
  <si>
    <t>03 1 01 80590</t>
  </si>
  <si>
    <t xml:space="preserve">Основное меропиятие "Предоставление дотаций на выравнивание бюджетной обеспеченности  поселений из районного фонда финансовой поддержки" </t>
  </si>
  <si>
    <t>03 1 02 80590</t>
  </si>
  <si>
    <t>Основное меропиятие "Предоставление дотаций на выравнивание бюджетной обеспеченности  поселений из районного фонда финансовой поддержки" (МБ)</t>
  </si>
  <si>
    <t>03 1 03 21000</t>
  </si>
  <si>
    <t>Отдел  образования администрации Ногайского муниципального района</t>
  </si>
  <si>
    <t>703</t>
  </si>
  <si>
    <t>Образование</t>
  </si>
  <si>
    <t>Муниципальная целевая программа "Развитие образования Ногайского муниципального района" на 2015-2017 годы"</t>
  </si>
  <si>
    <t xml:space="preserve">Подпрограмма "Обеспечение реализации муниципальной  программы «Развитие образования  Ногайского муниципального района» и прочие мероприятия в области образования" </t>
  </si>
  <si>
    <t xml:space="preserve">04 9 </t>
  </si>
  <si>
    <t>Основное мероприятие "Финансовое обеспечение мероприятий, обеспечивающих  функционирование и развитие образования района"</t>
  </si>
  <si>
    <t xml:space="preserve">04 9 02 </t>
  </si>
  <si>
    <t>Финансовое обеспечение выполнения функций государственных органов Аппарата отдела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</si>
  <si>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04 9 02 10020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</si>
  <si>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</si>
  <si>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04 9 02 14520</t>
  </si>
  <si>
    <t>77 3 1452</t>
  </si>
  <si>
    <t>112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</si>
  <si>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государственных( муниципальных) нужд)</t>
  </si>
  <si>
    <t xml:space="preserve"> Расходы на обеспечение деятельности (оказание услуг) централизованной бухгалтерии управления образования (Иные бюджетные ассигнования)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</si>
  <si>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</si>
  <si>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04 9 02 10130</t>
  </si>
  <si>
    <t>99 9 1013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</si>
  <si>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государственных (муниципальных) нужд)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</si>
  <si>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</si>
  <si>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04 9 02 20130</t>
  </si>
  <si>
    <t>Управление труда и социальной защиты населения администрации Ногайского  муниципального района</t>
  </si>
  <si>
    <t>704</t>
  </si>
  <si>
    <t>Дополнительное пенсионное обеспечение муниципальных служащих (Социальное обеспечение и иные выплаты населению)</t>
  </si>
  <si>
    <t>99 9 00 80060</t>
  </si>
  <si>
    <t>Муниципальная программа " Социальная защита населения в Ногайском муниципальном районе на 2015-2017 годы"</t>
  </si>
  <si>
    <t>Подпрограмма" Социальная поддержка семьи и детей!</t>
  </si>
  <si>
    <t>06 1</t>
  </si>
  <si>
    <t>Основное мероприятие «Поддержка материнства и детства»</t>
  </si>
  <si>
    <t xml:space="preserve">704 </t>
  </si>
  <si>
    <t>06 1 01</t>
  </si>
  <si>
    <t xml:space="preserve">Ежемесячное социальное пособие гражданам, имеющим детей 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</si>
  <si>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</si>
  <si>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 xml:space="preserve">  Ежемесячная выплата, назначаемая в случае рождения третьего ребенка или последующих детей до достижения ребенком возраста трех лет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</si>
  <si>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</si>
  <si>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Единовременная выплата "Республиканский материнский капитал"</t>
  </si>
  <si>
    <t xml:space="preserve"> Единовременная выплата "Республиканский материнский капитал"</t>
  </si>
  <si>
    <t>06 1 01 41230</t>
  </si>
  <si>
    <t>061 01</t>
  </si>
  <si>
    <t xml:space="preserve">«Субвенция бюджетам муниципальных районов на осуществление отдельных государственных полномочий КЧР  по выплате  ежемесячных выплат, назначаемых в случае рождения третьего ребенка или последующих детей до достижения ребенком возраста трех лет» </t>
  </si>
  <si>
    <t>061 01 50840</t>
  </si>
  <si>
    <t xml:space="preserve"> 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уволенным(прекратившим деятельность,полномочия) в установленном порядке</t>
  </si>
  <si>
    <t>Подпрограмма" Социальная поддержка семьи и детей"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</si>
  <si>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</si>
  <si>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06 1 01 53800</t>
  </si>
  <si>
    <t>Единовременное пособие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 11 и 4 Федерального закона от 19.05.1995 № 81-ФЗ "О государственных пособиях гражданам, имеющим детей" (Социальное пособие и иные выплаты населению)</t>
  </si>
  <si>
    <t>06 1 5385</t>
  </si>
  <si>
    <t>Подпрограмма «Предоставление мер социальной поддержки отдельным категориям граждан»</t>
  </si>
  <si>
    <t>06 2</t>
  </si>
  <si>
    <t xml:space="preserve">Основное мероприятие «Меры социальной поддержки отдельных категорий граждан»            </t>
  </si>
  <si>
    <t>06 2 01</t>
  </si>
  <si>
    <t>Социальное пособие на погребение (Социальное обеспечение и иные выплаты населению)</t>
  </si>
  <si>
    <t>Назначение и выплата социального пособия на погребение умерших граждан (Социальное обеспечение и иные выплаты населению)</t>
  </si>
  <si>
    <t>Оплата жилищно-коммунальных услуг отдельным категориям граждан (Социальное обеспечение и иные выплаты населению)</t>
  </si>
  <si>
    <t xml:space="preserve"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 </t>
  </si>
  <si>
    <t>06 2 01 52500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</si>
  <si>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</si>
  <si>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 xml:space="preserve">Субвенции на предоставление  малоимущим гражданам субсидий на оплату жилого помещения и коммунальных услуг </t>
  </si>
  <si>
    <t>Предоставление субсидий на оплату жилого помещения и коммунальных услуг(Социальное обеспечение и иные выплаты населению)</t>
  </si>
  <si>
    <t xml:space="preserve">Субвенции на осуществление полномочий  по обеспечению  мер социальной поддержки  многодетных семей,  установленных Законом Карачаево-Черкесской Республики от 11.04.2005 №43-РЗ «О мерах социальной поддержки многодетной семьи и семьи, в которой один или оба родителя являются инвалидами» 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</si>
  <si>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</si>
  <si>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Ветераны труда</t>
  </si>
  <si>
    <t xml:space="preserve">Субвенции на осуществление полномочий  по обеспечению  мер социальной поддержки   ветеранов труда,  установленных Законом Карачаево-Черкесской Республики от 12.01.2005 № 8-РЗ «О социальной защите отдельных категорий ветеранов» 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</si>
  <si>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</si>
  <si>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Меры социальной поддержки населения по публичным нормативным обязательствам</t>
  </si>
  <si>
    <t>02 3 7521</t>
  </si>
  <si>
    <t>314</t>
  </si>
  <si>
    <t>Ветераны труда зубопротезирование</t>
  </si>
  <si>
    <t>02 3 7523</t>
  </si>
  <si>
    <t xml:space="preserve">Субвенции на осуществление полномочий  по обеспечению  мер социальной поддержки   ветеранов труда  Карачаево-Черкесской Республики,  установленных Законом Карачаево-Черкесской Республики от 11.11.208 № 69-РЗ «О ветеранах  труда Карачаево-Черкесской Республики»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</si>
  <si>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</si>
  <si>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 xml:space="preserve">Субвенции на осуществление полномочий  по  обеспечению мер социальной поддержки   реабилитированным лицам и лицам , признанным пострадавшими от политических репрессий, установленных Законом Карачаево-Черкесской Республики от12.01.2005 №7-РЗ «О мерах социальной поддержки   реабилитированных лица и лиц , признанных пострадавшими от политических репрессий» </t>
  </si>
  <si>
    <t>Предоставление мер социальной поддержки лицам, признанным пострадавшими от политических репрессий (Социальное обеспечение и иные выплаты населению)</t>
  </si>
  <si>
    <t>Предоставление мер социальной поддержки лицам, проработавшим в тылу в период с 22 июня 1941 года по 9 мая 1945 года не  менее шести месяцев, исключая период работы на временно оккупированных территориях СССР, либо награжденным орденами и медалями СССР за самоотверженный труд в период Великой отечественной войны, по назначению и осуществлению денежной выплаты (Социальное обеспечение и иные выплаты населению)</t>
  </si>
  <si>
    <t>Обеспечение мер социальной поддержки тружеников тыла(Социальное обеспечение и иные выплаты населению)</t>
  </si>
  <si>
    <t>Зубопротезирование труж. тыла</t>
  </si>
  <si>
    <t>02 3 7543</t>
  </si>
  <si>
    <t>Коммунальные социальные выплаты</t>
  </si>
  <si>
    <t>Предоставление коммунальных социальных выплат по оплате  коммунальных услуг гражданам (КСВ) (Социальное обеспечение и иные выплаты населению)</t>
  </si>
  <si>
    <t>06 2 7566</t>
  </si>
  <si>
    <t>Подпрограмма "Обеспечение реализации муниципальной программы"</t>
  </si>
  <si>
    <t>06 4</t>
  </si>
  <si>
    <t xml:space="preserve">Основное мероприятие "Обеспечение условий реализации Программы" </t>
  </si>
  <si>
    <t>06 4 00</t>
  </si>
  <si>
    <t>06 4 00 10020</t>
  </si>
  <si>
    <t>06 4 00 10010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</si>
  <si>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</si>
  <si>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07 4 1001</t>
  </si>
  <si>
    <t>06 1 02</t>
  </si>
  <si>
    <t>Мероприятия в области социального обеспечения населения (Закупка товаров,работ и услуг для государственных (муниципальных( нужд (Проведение районных мероприятий "День матери",День семьи,Международный день защиты детей)</t>
  </si>
  <si>
    <t xml:space="preserve">Мероприятия в области социального обеспечения населения  (Социальное обеспечение и иные выплаты населению) </t>
  </si>
  <si>
    <t>06 2 8006</t>
  </si>
  <si>
    <t>Основное мероприятие "Оказание материальной помощи семьям,в том числе семьям с детьми,оказавшимися в трудной жизненной ситуации"</t>
  </si>
  <si>
    <t>Мероприятия в области социального обеспечения населения (Социальное обеспечение и иные выплаты населению) Материальная помощь семьям,оказавшимся в трудной жизненной ситуации</t>
  </si>
  <si>
    <t>06 1 03 80060</t>
  </si>
  <si>
    <t>Основное мероприятие "Меры социальной поддержки отдельным категориям граждан"</t>
  </si>
  <si>
    <t>06 2 02</t>
  </si>
  <si>
    <t>Мероприятия в области социального обеспечения населения (Закупка товаров,работ и услуг для государственных (муниципальных( нужд (Проведение районных мероприятий "День победы")</t>
  </si>
  <si>
    <t>Отдел культуры Ногайского муниципального района</t>
  </si>
  <si>
    <t>705</t>
  </si>
  <si>
    <t>Книжный фонд</t>
  </si>
  <si>
    <t>0000000</t>
  </si>
  <si>
    <t>Иные межбюджетные трансферты</t>
  </si>
  <si>
    <t>440 02 00</t>
  </si>
  <si>
    <t>540</t>
  </si>
  <si>
    <t>КУЛЬТУРА, КИНЕМАТОГРАФИЯ</t>
  </si>
  <si>
    <t xml:space="preserve">Культура </t>
  </si>
  <si>
    <t>Муниципальная  Программа  "Развитие в сфере культуры Ногайского муниципального района на 2015-2017гг."</t>
  </si>
  <si>
    <t>Подпрограмма "Развитие библиотечного дела"</t>
  </si>
  <si>
    <t>07 1</t>
  </si>
  <si>
    <t>Основное мероприятие"Создание благоприятных условий для совершенствования деятельности библиотек района, укрепление материальной базы, обеспечение условий их преобразования в современные информационные, культурно-досуговые центры;"</t>
  </si>
  <si>
    <t xml:space="preserve">07 1 01 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</si>
  <si>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</si>
  <si>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07 1 01 19590</t>
  </si>
  <si>
    <t>77 4 1759</t>
  </si>
  <si>
    <t xml:space="preserve"> Расходы на обеспечение деятельности (оказание услуг) муниципальных  учреждений культуры(Закупка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</si>
  <si>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 учреждений культуры (Иные бюджетные ассигнования)</t>
  </si>
  <si>
    <t>07 1 1759</t>
  </si>
  <si>
    <t>Культура (РДК)</t>
  </si>
  <si>
    <t>Подпрограмма "Развитие досуговой деятельности,народного творчества"</t>
  </si>
  <si>
    <t>07 2</t>
  </si>
  <si>
    <t>Основное мероприятие "Создание условий для развития народного художественного творчества и культурно-досуговой деятельности, повышение уровня исполнительского мастерства коллективов любительского творчества через участие в фестивалях и конкурсах, модернизацию материальной базы, технического и технологического оснащения культурно-досуговых учреждений"</t>
  </si>
  <si>
    <t>07 2 01</t>
  </si>
  <si>
    <t>07 2 01 17590</t>
  </si>
  <si>
    <t>Расходы на обеспечение деятельности (оказание услуг) Народного музея культуры в рамках програмного    (Закупка товаров, работ и услуг для государственных (муниципальных) нужд)</t>
  </si>
  <si>
    <t>77 5 1859</t>
  </si>
  <si>
    <t>Культура (музей)</t>
  </si>
  <si>
    <t>Подпрограмма "Реконструкция кровли и капитальный ремонт МКУ "Музей истории и культуры ногайского народа"Ногайского муниципального района"</t>
  </si>
  <si>
    <t>07 3</t>
  </si>
  <si>
    <t>Основние мероприятие "Создание условий для развития и сохранения исторического и культурного наследия ногайского народа"</t>
  </si>
  <si>
    <t>07 3 01</t>
  </si>
  <si>
    <t>07 3 01 18590</t>
  </si>
  <si>
    <t>Расходы на обеспечение деятельности (оказание услуг) подведомственных учреждений библиотечной системы в рамках програмного  (Закупка товаров, работ и услуг для государственных (муниципальных) нужд)</t>
  </si>
  <si>
    <t>77 6 1959</t>
  </si>
  <si>
    <t xml:space="preserve">Другие вопросы в области культуры, кинематограции </t>
  </si>
  <si>
    <t xml:space="preserve">«Финансовое обеспечение условий реализации муниципальной программы в сфере культуры» </t>
  </si>
  <si>
    <t xml:space="preserve">Подпрограмма «Финансовое обеспечение условий реализации муниципальной программы в сфере культуры» </t>
  </si>
  <si>
    <t>07 4</t>
  </si>
  <si>
    <t>Основное мероприятие "Создание необходимых условий для эффективной работы по реализации Программы"</t>
  </si>
  <si>
    <t>07 4 01</t>
  </si>
  <si>
    <t>07 4 01  10020</t>
  </si>
  <si>
    <t>Закупка товаров, работ, услуг  в сфере информационно-коммуникационных технологий</t>
  </si>
  <si>
    <t>242</t>
  </si>
  <si>
    <t xml:space="preserve">Другие вопросы в области культуры, кинематографии </t>
  </si>
  <si>
    <t>07 4 01 20590</t>
  </si>
  <si>
    <t>77 7 2059</t>
  </si>
  <si>
    <t>Муниципальное казенное образовательное учреждение "Средняя общеобразовательная школа                       а.Эркен-Юрт</t>
  </si>
  <si>
    <t>713</t>
  </si>
  <si>
    <t xml:space="preserve">04  </t>
  </si>
  <si>
    <t>Подпрограмма "Совершенствование структуры и содержания  общего образования "</t>
  </si>
  <si>
    <t xml:space="preserve">04 2 </t>
  </si>
  <si>
    <t>Основное мероприятие "Предоставление государственных гарантий на получение   общего  образования"</t>
  </si>
  <si>
    <t>04 2 01</t>
  </si>
  <si>
    <t>Местный бюджет</t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</si>
  <si>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государственных( муниципальных) нужд) </t>
    </r>
    <r>
      <rPr>
        <sz val="9"/>
        <color indexed="10"/>
        <rFont val="Arial Cyr"/>
        <charset val="204"/>
      </rPr>
      <t/>
    </r>
  </si>
  <si>
    <t>04 2 01 12590</t>
  </si>
  <si>
    <t>04 2 1259</t>
  </si>
  <si>
    <r>
      <t xml:space="preserve"> Расходы на обеспечение деятельности (оказание услуг) муниципальных общеобразовательных учреждений  (Иные бюджетные ассигнования) </t>
    </r>
    <r>
      <rPr>
        <sz val="9"/>
        <color indexed="10"/>
        <rFont val="Arial Cyr"/>
        <charset val="204"/>
      </rPr>
      <t/>
    </r>
  </si>
  <si>
    <t>Классное рукаводство</t>
  </si>
  <si>
    <t xml:space="preserve">Реализация  основных общеобразовательных программ в рамках програмного 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 </t>
  </si>
  <si>
    <t>04 2 2201</t>
  </si>
  <si>
    <t>Льготные коммунальные пед.работникам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</si>
  <si>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</si>
  <si>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04 2 01 21140</t>
  </si>
  <si>
    <t>Субвенция на реализацию общеобразовательных программ</t>
  </si>
  <si>
    <r>
      <t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sz val="11"/>
        <color indexed="10"/>
        <rFont val="Times New Roman"/>
        <family val="1"/>
        <charset val="204"/>
      </rPr>
      <t xml:space="preserve"> </t>
    </r>
  </si>
  <si>
    <t>04 2 01 22010</t>
  </si>
  <si>
    <t>09 2 2201</t>
  </si>
  <si>
    <r>
      <t>Обеспечение учебного процесса в муниципальных общеобразовательных учреждениях (Закупка товаров, работ и услуг для государственных (муниципальных) нужд</t>
    </r>
    <r>
      <rPr>
        <sz val="11"/>
        <color indexed="10"/>
        <rFont val="Times New Roman"/>
        <family val="1"/>
        <charset val="204"/>
      </rPr>
      <t xml:space="preserve"> </t>
    </r>
  </si>
  <si>
    <t>Подпрограмма "Организация питания в образовательных учреждениях"</t>
  </si>
  <si>
    <t>04 8</t>
  </si>
  <si>
    <t>Основное мероприятие "Обеспечение гарантированного бесплатного питания детей,нуждающихся в социальной поддержке "</t>
  </si>
  <si>
    <t>04 8 04</t>
  </si>
  <si>
    <t xml:space="preserve">Обеспечение реализации подпрограммы «Горячее питание школьников на 2014-2016 годы» (Межбюджетные трансферты) </t>
  </si>
  <si>
    <t>04 8 04 20870</t>
  </si>
  <si>
    <t>09 2 2013</t>
  </si>
  <si>
    <t>Вознаграждение причитающееся приемному родителю</t>
  </si>
  <si>
    <t>313</t>
  </si>
  <si>
    <t>Выплаты семьям опекунов на содержание подопечных детей</t>
  </si>
  <si>
    <t>Основное мероприятие "Мероприятия,обеспечивающие функционирование и развитие  общего  образования"</t>
  </si>
  <si>
    <t>04 2 02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</si>
  <si>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государственных (муниципальных) нужд)</t>
  </si>
  <si>
    <t>04 2 02 46000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</si>
  <si>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государственных (муниципальных) нужд) </t>
  </si>
  <si>
    <t>04 2 02 20510</t>
  </si>
  <si>
    <t>Муниципальное казенное образовательное учреждение "Средняя общеобразовательная школа                       а.Икон-Халк</t>
  </si>
  <si>
    <t>714</t>
  </si>
  <si>
    <t>Муниципальное казенное образовательное учреждение "Средняя общеобразовательная школа                       а.Кызыл-Тогай</t>
  </si>
  <si>
    <t>715</t>
  </si>
  <si>
    <t>Модернизация региональной системы общего образования</t>
  </si>
  <si>
    <t>436 21 00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</si>
  <si>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(Закупка товаров, работ и услуг для государственных (муниципальных) нужд)</t>
  </si>
  <si>
    <t>04 8 2087</t>
  </si>
  <si>
    <t xml:space="preserve">Муниципальное казенное образовательное  учреждение "Средняя общеобразовательная школа               а.Адиль-Халк" </t>
  </si>
  <si>
    <t>716</t>
  </si>
  <si>
    <t>Детский сад а.Адиль-Халк</t>
  </si>
  <si>
    <t xml:space="preserve">Дошкольное образование </t>
  </si>
  <si>
    <t>Подпрограмма "Совершенствование структуры и содержания  дошкольного образования "</t>
  </si>
  <si>
    <t>04 1</t>
  </si>
  <si>
    <t>Основное мероприятие "Получение общедоступного и бесплатного  дошкольного образования"</t>
  </si>
  <si>
    <t>04 1 01</t>
  </si>
  <si>
    <t xml:space="preserve"> Субвенция на реализацию  дошкольных образовательных программ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</si>
  <si>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</si>
  <si>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04 1 01 22110</t>
  </si>
  <si>
    <t>09 1 2211</t>
  </si>
  <si>
    <r>
      <t xml:space="preserve">Расходы на обеспечение деятельности (оказание услуг) муниципальных дошкольных образовательных учреждений    (Закупка товаров, работ и услуг для государственных( муниципальных) нужд) </t>
    </r>
    <r>
      <rPr>
        <sz val="9"/>
        <color indexed="10"/>
        <rFont val="Arial Cyr"/>
        <charset val="204"/>
      </rPr>
      <t/>
    </r>
  </si>
  <si>
    <t xml:space="preserve"> Местный бюджет </t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</si>
  <si>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государственных ( муниципальных) нужд) </t>
    </r>
    <r>
      <rPr>
        <sz val="9"/>
        <color indexed="10"/>
        <rFont val="Arial Cyr"/>
        <charset val="204"/>
      </rPr>
      <t/>
    </r>
  </si>
  <si>
    <t>04 1 01 11590</t>
  </si>
  <si>
    <t>04 1 1159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</si>
  <si>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</si>
  <si>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04 1 01 21140</t>
  </si>
  <si>
    <t xml:space="preserve">04 1 </t>
  </si>
  <si>
    <t xml:space="preserve">04 1 01 </t>
  </si>
  <si>
    <t>Компенсация части родительской платы за содержание детей в дошкольных образовательных учреждениях (Межбюджетные трансферты)</t>
  </si>
  <si>
    <t>04 1 01 20100</t>
  </si>
  <si>
    <t>Школа а.Адиль-Халк</t>
  </si>
  <si>
    <t xml:space="preserve">Общее образование </t>
  </si>
  <si>
    <t>Муниципальное казенное образовательное учреждение "Средняя общеобразовательная школа                       а.Эркен-Халк</t>
  </si>
  <si>
    <t>717</t>
  </si>
  <si>
    <t>Муниципальное казенное образовательное учреждение "Средняя общеобразовательная школа                       п.Эркен-Шахар</t>
  </si>
  <si>
    <t>718</t>
  </si>
  <si>
    <t>Грант главы района</t>
  </si>
  <si>
    <t>04 2 12590</t>
  </si>
  <si>
    <t>Поощрение лучших учителей</t>
  </si>
  <si>
    <t>520 11 00</t>
  </si>
  <si>
    <t>Субвенция</t>
  </si>
  <si>
    <t>Муниципальное казенное дошкольное  образовательное учреждение  "Детский сад "Ласточка" п.Эркин-Шахар"</t>
  </si>
  <si>
    <t>719</t>
  </si>
  <si>
    <t xml:space="preserve">Муниципальное казенное дошкольное  образовательное учреждение  "Детский сад "Ромашка" </t>
  </si>
  <si>
    <t>720</t>
  </si>
  <si>
    <t xml:space="preserve">Муниципальное казенное дошкольное  образовательное учреждение  "Детский сад "Зернышко" </t>
  </si>
  <si>
    <t>721</t>
  </si>
  <si>
    <t>722</t>
  </si>
  <si>
    <t xml:space="preserve">07 </t>
  </si>
  <si>
    <t xml:space="preserve">Муниципальное казенное дошкольное  образовательное учреждение  "Детский сад "Солнышко" </t>
  </si>
  <si>
    <t>723</t>
  </si>
  <si>
    <t xml:space="preserve">723 </t>
  </si>
  <si>
    <t>Муниципальное казенное дошкольное  образовательное учреждение  "Детский сад "Купелек" а.Эркин-Халк</t>
  </si>
  <si>
    <t>725</t>
  </si>
  <si>
    <t xml:space="preserve">Муниципальное казенное дошкольное  образовательное учреждение  "Детский сад "Сауле" </t>
  </si>
  <si>
    <t>726</t>
  </si>
  <si>
    <t>МУНИЦИПАЛЬНОЕ КАЗЕННОЕ ОБРАЗОВАТЕЛЬНОЕ УЧРЕЖДЕНИЕ ДОПОЛНИТЕЛЬНОГО ОБРАЗОВАНИЯ ДЕТЕЙ "ДЕТСКАЯ МУЗЫКАЛЬНАЯ ШКОЛА А.ЭРКЕН-ЮРТ"</t>
  </si>
  <si>
    <t>727</t>
  </si>
  <si>
    <t>Подпрограмма "Развитие системы воспитания и дополнительного образования"</t>
  </si>
  <si>
    <t>04 3</t>
  </si>
  <si>
    <t>Основное мероприятие "Повышение доступности и качества дополнительного образования"</t>
  </si>
  <si>
    <t xml:space="preserve">04 3 02 </t>
  </si>
  <si>
    <t>Учреждения по внешкольной работе с детьми</t>
  </si>
  <si>
    <t xml:space="preserve">Расходы на обеспечение деятельности (оказание услуг) муниципальных 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</si>
  <si>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04 3 02 13590</t>
  </si>
  <si>
    <t>728</t>
  </si>
  <si>
    <t>04 2 1359</t>
  </si>
  <si>
    <r>
      <t xml:space="preserve">Расходы на обеспечение деятельности (оказание услуг) муниципальных  учреждений дополнительного образования   (Закупка товаров, работ и услуг для государственных( муниципальных) нужд) </t>
    </r>
    <r>
      <rPr>
        <sz val="9"/>
        <color indexed="10"/>
        <rFont val="Arial Cyr"/>
        <charset val="204"/>
      </rPr>
      <t/>
    </r>
  </si>
  <si>
    <t xml:space="preserve">Уплата прочих налогов, сборов и иных платежей </t>
  </si>
  <si>
    <t>04 3 02 21140</t>
  </si>
  <si>
    <t>Муниципальное казенное образовательное учреждение дополнительного образования детей "Детская музыкальная школа                       пос.Эркен-Шахар"</t>
  </si>
  <si>
    <t>Муниципальное казенное учреждение дополнительного образования  "Детско-юношеская спортивная школа "Ногайстан"</t>
  </si>
  <si>
    <t>729</t>
  </si>
  <si>
    <t>Контрольно-счетный орган</t>
  </si>
  <si>
    <t>730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</si>
  <si>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</si>
  <si>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</t>
  </si>
  <si>
    <t>Обеспечение деятельности Председателя контрольно-счетного органа муниципального образования</t>
  </si>
  <si>
    <t>70 4</t>
  </si>
  <si>
    <t>70 4 00</t>
  </si>
  <si>
    <t>70 4 00 10020</t>
  </si>
  <si>
    <t>Обеспечение деятельности Контрольно-счетного органа муниципального образования</t>
  </si>
  <si>
    <t>70 5</t>
  </si>
  <si>
    <t>70 5  00</t>
  </si>
  <si>
    <t>70 5 00 10020</t>
  </si>
  <si>
    <t>70 5 00 10010</t>
  </si>
  <si>
    <t xml:space="preserve">Муниципальное казенное дошкольное  образовательное учреждение  "Детский сад "Эльнур" </t>
  </si>
  <si>
    <t>731</t>
  </si>
  <si>
    <t xml:space="preserve">Реализация  образовательных программ в дошкольных образовательных учреждениях в рамках програмного 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 </t>
  </si>
  <si>
    <t>04 1 2211</t>
  </si>
  <si>
    <t xml:space="preserve">Расходы на обеспечение деятельности (оказание услуг) подведомственных учреждений дошкольного образования в рамках програмного  (Закупка товаров, работ и услуг для государственных( муниципальных) нужд) </t>
  </si>
  <si>
    <t>Дошкольное образование (М/Б)</t>
  </si>
  <si>
    <t xml:space="preserve">Расходы на обеспечение деятельности (оказание услуг) подведомственных учреждений дошкольного образования в рамках подпрограммы "Совершенствование структуры и содержания дошкольного образования  программы "Развитие образования Ногайского муниципального района"  (Закупка товаров, работ и услуг для государственных( муниципальных) нужд) </t>
  </si>
  <si>
    <t xml:space="preserve">Расходы на обеспечение деятельности (оказание услуг) подведомственных учреждений дошкольного образования в расках програмного  (Иные бюджетные ассигнования) </t>
  </si>
  <si>
    <t>04 1 2114</t>
  </si>
  <si>
    <t>Возмещение части родительской 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</si>
  <si>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рамках подпрограммы "Совершенствование структуры и содержания дошкольного образования  программы "Развитие образования Ногайского муниципального района"   (Социальное обеспечение и иные выплаты населению)</t>
  </si>
  <si>
    <t>ВСЕГО</t>
  </si>
  <si>
    <t xml:space="preserve"> </t>
  </si>
  <si>
    <t xml:space="preserve">                                                                                          Приложение 4 </t>
  </si>
  <si>
    <t>Наименование муниципальных учреждений Ногайского муниципального района</t>
  </si>
  <si>
    <t>Код главы</t>
  </si>
  <si>
    <t>Совет Ногайского муниципального района</t>
  </si>
  <si>
    <t>Отдел образования Ногайского муниципального района</t>
  </si>
  <si>
    <t>Управление труда и социальной защиты населения Ногайского муниципального района</t>
  </si>
  <si>
    <t>15009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</si>
  <si>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</si>
  <si>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</si>
  <si>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осуществление государственных полномочий КЧР по возмещению расходов 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 , рабочих поселках(поселках городского типа) на территории КЧР на 2017 год</t>
  </si>
  <si>
    <t>30024</t>
  </si>
  <si>
    <t>На выплату компенсации на оплату взносов на капитальный ремонт общего имущества в многоквартирном доме</t>
  </si>
  <si>
    <t>Услуги по доставке компенсации на ремонт, увеличение стоимости материальных запасов</t>
  </si>
  <si>
    <t>На осуществление государственных полномочий КЧР по возмещению расходов 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 , рабочих поселках(поселках городского типа) на территории КЧР на 2017 год</t>
  </si>
  <si>
    <t>251*60%</t>
  </si>
  <si>
    <t>465,9*60%</t>
  </si>
  <si>
    <t>409,2*60%</t>
  </si>
  <si>
    <t>265,5*60%</t>
  </si>
  <si>
    <t>616*60%</t>
  </si>
  <si>
    <t xml:space="preserve">06 1 01 </t>
  </si>
  <si>
    <t>06 1 01 66408</t>
  </si>
  <si>
    <t>06 1 01 66410</t>
  </si>
  <si>
    <t>06 2 01 66430</t>
  </si>
  <si>
    <t>06 2 01 R6620</t>
  </si>
  <si>
    <t>06 2 01 66648</t>
  </si>
  <si>
    <t>06 2 01 66651</t>
  </si>
  <si>
    <t>06 2 01 66652</t>
  </si>
  <si>
    <t>06 2 01 66655</t>
  </si>
  <si>
    <t>06 2 01 66653</t>
  </si>
  <si>
    <t>06 1 02 10010</t>
  </si>
  <si>
    <t>06 2 02 10010</t>
  </si>
  <si>
    <t>2497,6*50%</t>
  </si>
  <si>
    <t>Дополнительное  образование</t>
  </si>
  <si>
    <t>( ты.руб)</t>
  </si>
  <si>
    <t>07020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</si>
  <si>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 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</si>
  <si>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</t>
  </si>
  <si>
    <t>15001</t>
  </si>
  <si>
    <t>15002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</si>
  <si>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</si>
  <si>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</t>
  </si>
  <si>
    <t>29999</t>
  </si>
  <si>
    <t xml:space="preserve">Субсидии МР(ГО) на софинансирование расходов по Фонду Оплаты Труда </t>
  </si>
  <si>
    <t>20077</t>
  </si>
  <si>
    <t>20051</t>
  </si>
  <si>
    <t>25097</t>
  </si>
  <si>
    <t>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</si>
  <si>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</si>
  <si>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30013</t>
  </si>
  <si>
    <t>30025</t>
  </si>
  <si>
    <t>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</si>
  <si>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</si>
  <si>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30022</t>
  </si>
  <si>
    <t>35380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</si>
  <si>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</si>
  <si>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45144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</si>
  <si>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</si>
  <si>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</si>
  <si>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</si>
  <si>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35250</t>
  </si>
  <si>
    <t>Субвенции бюджетам муниципальных районов на оплату жилищно-коммунальных услуг отдельным категориям граждан</t>
  </si>
  <si>
    <t>30021</t>
  </si>
  <si>
    <t>Субвенции бюджетам муниципальных районов на ежемесячное денежное вознаграждение за классное руководство</t>
  </si>
  <si>
    <t>35084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</si>
  <si>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</si>
  <si>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39999</t>
  </si>
  <si>
    <t>90024</t>
  </si>
  <si>
    <t>Прочие безвозмездные поступления в бюджеты муниципальных районов от бюджетов субъектов Российской Федерации</t>
  </si>
  <si>
    <t>45147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</si>
  <si>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</si>
  <si>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45148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</si>
  <si>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</si>
  <si>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45146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</si>
  <si>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</si>
  <si>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49999</t>
  </si>
  <si>
    <t>Прочие межбюджетные трансферты, передаваемые бюджетам муниципальных районов</t>
  </si>
  <si>
    <t>20041</t>
  </si>
  <si>
    <t>Субвенции бюджетам муниципальных районов на осуществление мероприятий по отлову, транспортировке, содержанию, учету и регулированию численности безнадзорных животных (собак) на 2017 год</t>
  </si>
  <si>
    <t>02204</t>
  </si>
  <si>
    <t>Субсидии бюджетам муниципальных районов на модернизацию региональных систем дошкольного образования</t>
  </si>
  <si>
    <t>25027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</si>
  <si>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</si>
  <si>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25462</t>
  </si>
  <si>
    <t>Межбюджетные трансферты,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</si>
  <si>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 xml:space="preserve">   </t>
  </si>
  <si>
    <t>Субвенции бюджетам муниципальных образований на осуществление государственных полномочий КЧР по возмещению расходов 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 , рабочих поселках(поселках городского типа) на территории КЧР на 2016 год</t>
  </si>
  <si>
    <t>(тыс.руб.)</t>
  </si>
  <si>
    <t>На осуществление мероприятий по отлову, транспортировке, содержанию, учету и регулированию численности безнадзорных животных (собак) на 2017 год</t>
  </si>
  <si>
    <t>На оздоровление днтей</t>
  </si>
  <si>
    <t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</si>
  <si>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27</t>
  </si>
  <si>
    <t>На компенсацию отдельным категориям граждан оплаты взноса на капитальный ремонт общего имущества в многоквартирном доме</t>
  </si>
  <si>
    <t>Непрограммные расходы органов исполнительной власти Карачаево-Черкесской Республики</t>
  </si>
  <si>
    <t>Непрограммные расходы</t>
  </si>
  <si>
    <t>Субвенции на осуществление мероприятий по отлову, транспортировке, содержанию, учету и регулированию численности безнадзорных животных (собак) (Межбюджетные трансферты)</t>
  </si>
  <si>
    <t>99 9 00 66 100</t>
  </si>
  <si>
    <t>Компенсация отдельным категориям граждан, проживающим в Карачаево-Черкесской Республике  на оплату взносов на капитальный ремонт общего имущества в многоквартирном доме</t>
  </si>
  <si>
    <t>09 201 66010</t>
  </si>
  <si>
    <t xml:space="preserve">09 2 </t>
  </si>
  <si>
    <t>09 2 01</t>
  </si>
  <si>
    <t>04 201 66010</t>
  </si>
  <si>
    <t>04 2 01 66010</t>
  </si>
  <si>
    <t>04 1 01 66110</t>
  </si>
  <si>
    <t>Сумма 2018 год</t>
  </si>
  <si>
    <t>Плановый период</t>
  </si>
  <si>
    <t>2019г.</t>
  </si>
  <si>
    <t>2020г</t>
  </si>
  <si>
    <t>2019 год</t>
  </si>
  <si>
    <t>2020 год</t>
  </si>
  <si>
    <t>План на 2018 год</t>
  </si>
  <si>
    <t>2019 г.</t>
  </si>
  <si>
    <t>2020 г.</t>
  </si>
  <si>
    <t>06 2 01 R4620</t>
  </si>
  <si>
    <t xml:space="preserve">                                                                         к  проекту  бюджета Ногайского муниципального района  </t>
  </si>
  <si>
    <t xml:space="preserve">                                                                      Карачаево-Черкесской Республики </t>
  </si>
  <si>
    <t xml:space="preserve">                                                      к  проекту бюджета Ногайского муниципального района  </t>
  </si>
  <si>
    <t xml:space="preserve">                                                                      Карачаево-Черкесской Республики</t>
  </si>
  <si>
    <t xml:space="preserve">                           к  проекту бюджета Ногайского муниципального района</t>
  </si>
  <si>
    <t xml:space="preserve">                          Карачаево-Черкесской Республики</t>
  </si>
  <si>
    <t xml:space="preserve">                                                                         к  проекту бюджета  Ногайского муниципального района  </t>
  </si>
  <si>
    <t xml:space="preserve">                                                                     Карачаево-Черкесской Республики  </t>
  </si>
  <si>
    <t xml:space="preserve">                                                                                                       Карачаево-Черкесской Республики</t>
  </si>
  <si>
    <t xml:space="preserve">                                     к  проекту бюджета Ногайского муниципального района  </t>
  </si>
  <si>
    <t xml:space="preserve">                                                                                   Карачаево-Черкесской Республики </t>
  </si>
  <si>
    <t xml:space="preserve">                                                                         к  проекту бюджета Ногайского муниципального района  </t>
  </si>
  <si>
    <t xml:space="preserve">                                                                      Карачаево-Черкесской Республики   </t>
  </si>
  <si>
    <t>Сумма на 2018 год</t>
  </si>
  <si>
    <t>Сумма на 2019 год</t>
  </si>
  <si>
    <t>Сумма на 2020 год</t>
  </si>
  <si>
    <t xml:space="preserve">                                                                         к  проекту бюджета Ногайского муниципального района</t>
  </si>
  <si>
    <t xml:space="preserve">                                                                     Карачаево-Черкесской Республики</t>
  </si>
  <si>
    <t>Перечень прямых получателей бюджетных средств</t>
  </si>
  <si>
    <t>МЛПУ (ЦРП) Ногайского муниципального района</t>
  </si>
  <si>
    <t>Муниципальное казённое образовательное учреждение "Открытая сменная общеобразовательная школа Ногайского  района"</t>
  </si>
  <si>
    <t>Муниципальное казенное образовательное учреждение"Средняя общеобразовательная школа а.Эркен-Юрт"</t>
  </si>
  <si>
    <t>Муниципальное казенное образовательное учреждение"Средняя общеобразовательная школа а.Икон-Халк"</t>
  </si>
  <si>
    <t>Муниципальное казенное образовательное учреждение"Средняя общеобразовательная школа а.Кызыл-Тогай"</t>
  </si>
  <si>
    <t>Муниципальное казенное образовательное учреждение"Средняя общеобразовательная школа а.Адиль-Халк"</t>
  </si>
  <si>
    <t>Муниципальное казенное образовательное учреждение"Средняя общеобразовательная школа а.Эркен-Халк"</t>
  </si>
  <si>
    <t>Муниципальное казенное образовательное учреждение"Средняя общеобразовательная школа п.Эркен-Шахар"</t>
  </si>
  <si>
    <t>Муниципальное казённое дошкольное образовательное учреждение"Детский сад"Ласточка" п. .Эркин-Шахар"</t>
  </si>
  <si>
    <t>Муниципальное казенное дошкольное образовательное учреждение"Детский сад "Ромашка"</t>
  </si>
  <si>
    <t>Муниципальное казенное дошкольное образовательное учреждение"Детский сад"Зернышко"</t>
  </si>
  <si>
    <t>Муниципальное казенное дошкольное образовательное учреждение"Детский сад"Эльнур"</t>
  </si>
  <si>
    <t>Муниципальное казенное дошкольное образовательное учреждение"Детский сад Солнышко"</t>
  </si>
  <si>
    <t>Муниципальное казенное дошкольное образовательное учреждение"Начальная общеобразовательная школа а.Икон-Халк"</t>
  </si>
  <si>
    <t>Муниципальное казённое дошкольное образовательное учреждение"Детский сад "Купелек" а. Эркин-Халк"</t>
  </si>
  <si>
    <t>Муниципальное казенное дошкольное образовательное учреждение"Детский сад "Сауле"</t>
  </si>
  <si>
    <t>Муниципальное казенное образовательное учреждение дополнительного образования детей "Детская музыкальная школа а. Эркен-Юрт"</t>
  </si>
  <si>
    <t>Муниципальное казенное образовательное учреждение дополнительного образования детей "Детская музыкальная школа пос. Эркен-Шахар"</t>
  </si>
  <si>
    <t>Муниципальное казенное учреждение дополнительного образования "Детско-юношеская спортивная школа"Ногайстан"</t>
  </si>
  <si>
    <t>31</t>
  </si>
  <si>
    <t>Контрольно-счетный орган Ногайского муниципального района</t>
  </si>
  <si>
    <t>Дотация на выравнивание уровня бюджетной обеспеченности поселений на 2018-2020гг</t>
  </si>
  <si>
    <t>Приложение 5</t>
  </si>
  <si>
    <t xml:space="preserve">                                                                                                         к  проекту бюджета Ногайского муниципального района</t>
  </si>
  <si>
    <t>Ногайского муниципального района в 2018 - 2020 гг.</t>
  </si>
  <si>
    <t>Ногайского муниципального района по основным источникам в 2018-2020 гг.</t>
  </si>
  <si>
    <t>Ногайского муниципального района  на 2018-2020 гг.</t>
  </si>
  <si>
    <t>Ногайского муниципального района на 2018-2020 гг.</t>
  </si>
  <si>
    <t>Распределение бюджетных ассигнований бюджета Ногайского муниципального района на 2018-2020 гг. по разделам и подразделам классификации расходов районного бюджета в функциональной структуре расходов</t>
  </si>
  <si>
    <t>Ведомственная структура расходов бюджета Ногайского муниципального района на 2018-2020 гг.</t>
  </si>
  <si>
    <t xml:space="preserve">                                                                                                                                           на  2018 год и плановый период 2019-2020 годов. </t>
  </si>
  <si>
    <t xml:space="preserve">             на 2018 год и плановый период на 201-2020 годов.</t>
  </si>
  <si>
    <t xml:space="preserve">                                                                                           на 2018 год и плановый период 2019-2020 годов.</t>
  </si>
  <si>
    <t xml:space="preserve">                            на 2018 год и плановый период 2019-2020 годов.</t>
  </si>
  <si>
    <t xml:space="preserve">     Субсидии из фонда софинансирования расходов на 2018-2020 гг.</t>
  </si>
  <si>
    <t>Карачаево-Черкесской Республики на 2018  год и плановый период 2019-2020 гг.</t>
  </si>
  <si>
    <t xml:space="preserve">                                                                                           на 2018 год и плановый период 2019-2020 годов. </t>
  </si>
  <si>
    <t>Распределение объема районного фонда финансовой поддержки сельских поселений на 2018-2020 гг.</t>
  </si>
  <si>
    <t xml:space="preserve">              на 2018 год и плановый период 2019-2020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</si>
</sst>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72" formatCode="0.0"/>
    <numFmt numFmtId="173" formatCode="#,##0.0_р_."/>
    <numFmt numFmtId="174" formatCode="#,##0.0"/>
    <numFmt numFmtId="189" formatCode="_-* #,##0.0_р_._-;\-* #,##0.0_р_._-;_-* &quot;-&quot;??_р_._-;_-@_-"/>
  </numFmts>
  <fonts count="46" x14ac:knownFonts="1">
    <font>
      <sz val="10"/>
      <name val="Arial Cyr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10"/>
      <name val="Arial Cyr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D0D0D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99FF99"/>
        <bgColor indexed="27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7" fillId="14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15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96">
    <xf numFmtId="0" fontId="0" fillId="0" borderId="0" xfId="0"/>
    <xf numFmtId="49" fontId="19" fillId="0" borderId="0" xfId="0" applyNumberFormat="1" applyFont="1"/>
    <xf numFmtId="0" fontId="20" fillId="0" borderId="0" xfId="0" applyFont="1"/>
    <xf numFmtId="0" fontId="20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horizontal="center" vertical="center" textRotation="90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49" fontId="19" fillId="0" borderId="10" xfId="0" applyNumberFormat="1" applyFont="1" applyBorder="1"/>
    <xf numFmtId="0" fontId="26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0" fontId="19" fillId="0" borderId="0" xfId="0" applyFont="1"/>
    <xf numFmtId="49" fontId="24" fillId="0" borderId="10" xfId="0" applyNumberFormat="1" applyFont="1" applyBorder="1"/>
    <xf numFmtId="49" fontId="20" fillId="0" borderId="0" xfId="0" applyNumberFormat="1" applyFont="1"/>
    <xf numFmtId="0" fontId="24" fillId="0" borderId="0" xfId="0" applyFont="1"/>
    <xf numFmtId="0" fontId="26" fillId="16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/>
    <xf numFmtId="0" fontId="26" fillId="16" borderId="10" xfId="0" applyFont="1" applyFill="1" applyBorder="1" applyAlignment="1">
      <alignment wrapText="1"/>
    </xf>
    <xf numFmtId="0" fontId="21" fillId="0" borderId="0" xfId="0" applyFont="1"/>
    <xf numFmtId="172" fontId="24" fillId="0" borderId="11" xfId="0" applyNumberFormat="1" applyFont="1" applyBorder="1" applyAlignment="1">
      <alignment vertical="center"/>
    </xf>
    <xf numFmtId="0" fontId="19" fillId="0" borderId="12" xfId="0" applyFont="1" applyBorder="1"/>
    <xf numFmtId="0" fontId="24" fillId="0" borderId="12" xfId="0" applyFont="1" applyBorder="1"/>
    <xf numFmtId="0" fontId="26" fillId="0" borderId="10" xfId="0" applyFont="1" applyFill="1" applyBorder="1" applyAlignment="1">
      <alignment horizontal="left" vertical="top" wrapText="1"/>
    </xf>
    <xf numFmtId="0" fontId="23" fillId="16" borderId="0" xfId="0" applyFont="1" applyFill="1" applyAlignment="1">
      <alignment vertical="center"/>
    </xf>
    <xf numFmtId="0" fontId="20" fillId="16" borderId="0" xfId="0" applyFont="1" applyFill="1" applyAlignment="1">
      <alignment vertical="center"/>
    </xf>
    <xf numFmtId="173" fontId="19" fillId="0" borderId="0" xfId="0" applyNumberFormat="1" applyFont="1" applyFill="1" applyBorder="1" applyAlignment="1">
      <alignment horizontal="right" wrapText="1"/>
    </xf>
    <xf numFmtId="0" fontId="19" fillId="16" borderId="10" xfId="0" applyFont="1" applyFill="1" applyBorder="1"/>
    <xf numFmtId="49" fontId="20" fillId="16" borderId="0" xfId="0" applyNumberFormat="1" applyFont="1" applyFill="1"/>
    <xf numFmtId="49" fontId="19" fillId="0" borderId="12" xfId="0" applyNumberFormat="1" applyFont="1" applyBorder="1"/>
    <xf numFmtId="49" fontId="19" fillId="16" borderId="0" xfId="0" applyNumberFormat="1" applyFont="1" applyFill="1"/>
    <xf numFmtId="0" fontId="20" fillId="16" borderId="0" xfId="0" applyFont="1" applyFill="1"/>
    <xf numFmtId="0" fontId="19" fillId="16" borderId="12" xfId="0" applyFont="1" applyFill="1" applyBorder="1" applyAlignment="1">
      <alignment horizontal="left" wrapText="1"/>
    </xf>
    <xf numFmtId="49" fontId="19" fillId="16" borderId="10" xfId="0" applyNumberFormat="1" applyFont="1" applyFill="1" applyBorder="1" applyAlignment="1">
      <alignment horizontal="center" wrapText="1"/>
    </xf>
    <xf numFmtId="0" fontId="21" fillId="16" borderId="0" xfId="0" applyFont="1" applyFill="1" applyAlignment="1">
      <alignment wrapText="1"/>
    </xf>
    <xf numFmtId="49" fontId="19" fillId="16" borderId="10" xfId="0" applyNumberFormat="1" applyFont="1" applyFill="1" applyBorder="1" applyAlignment="1">
      <alignment wrapText="1"/>
    </xf>
    <xf numFmtId="49" fontId="19" fillId="16" borderId="12" xfId="0" applyNumberFormat="1" applyFont="1" applyFill="1" applyBorder="1" applyAlignment="1">
      <alignment horizontal="center"/>
    </xf>
    <xf numFmtId="173" fontId="24" fillId="16" borderId="10" xfId="0" applyNumberFormat="1" applyFont="1" applyFill="1" applyBorder="1" applyAlignment="1">
      <alignment wrapText="1"/>
    </xf>
    <xf numFmtId="0" fontId="24" fillId="16" borderId="10" xfId="0" applyFont="1" applyFill="1" applyBorder="1"/>
    <xf numFmtId="0" fontId="24" fillId="0" borderId="10" xfId="0" applyFont="1" applyFill="1" applyBorder="1" applyAlignment="1">
      <alignment horizontal="left" vertical="top" wrapText="1"/>
    </xf>
    <xf numFmtId="2" fontId="19" fillId="16" borderId="12" xfId="0" applyNumberFormat="1" applyFont="1" applyFill="1" applyBorder="1" applyAlignment="1">
      <alignment horizontal="right"/>
    </xf>
    <xf numFmtId="2" fontId="24" fillId="16" borderId="12" xfId="0" applyNumberFormat="1" applyFont="1" applyFill="1" applyBorder="1" applyAlignment="1">
      <alignment horizontal="right" wrapText="1"/>
    </xf>
    <xf numFmtId="0" fontId="19" fillId="17" borderId="0" xfId="0" applyFont="1" applyFill="1" applyAlignment="1">
      <alignment horizontal="right"/>
    </xf>
    <xf numFmtId="0" fontId="21" fillId="16" borderId="0" xfId="0" applyFont="1" applyFill="1" applyAlignment="1">
      <alignment horizontal="right"/>
    </xf>
    <xf numFmtId="172" fontId="0" fillId="16" borderId="12" xfId="0" applyNumberFormat="1" applyFill="1" applyBorder="1" applyAlignment="1">
      <alignment horizontal="right"/>
    </xf>
    <xf numFmtId="2" fontId="19" fillId="16" borderId="12" xfId="0" applyNumberFormat="1" applyFont="1" applyFill="1" applyBorder="1"/>
    <xf numFmtId="173" fontId="19" fillId="16" borderId="12" xfId="0" applyNumberFormat="1" applyFont="1" applyFill="1" applyBorder="1" applyAlignment="1">
      <alignment horizontal="right" wrapText="1"/>
    </xf>
    <xf numFmtId="49" fontId="19" fillId="16" borderId="12" xfId="0" applyNumberFormat="1" applyFont="1" applyFill="1" applyBorder="1"/>
    <xf numFmtId="0" fontId="24" fillId="16" borderId="12" xfId="0" applyFont="1" applyFill="1" applyBorder="1" applyAlignment="1">
      <alignment wrapText="1"/>
    </xf>
    <xf numFmtId="172" fontId="24" fillId="16" borderId="12" xfId="0" applyNumberFormat="1" applyFont="1" applyFill="1" applyBorder="1" applyAlignment="1">
      <alignment horizontal="right" wrapText="1"/>
    </xf>
    <xf numFmtId="2" fontId="24" fillId="16" borderId="12" xfId="0" applyNumberFormat="1" applyFont="1" applyFill="1" applyBorder="1"/>
    <xf numFmtId="172" fontId="20" fillId="16" borderId="0" xfId="0" applyNumberFormat="1" applyFont="1" applyFill="1"/>
    <xf numFmtId="49" fontId="19" fillId="25" borderId="0" xfId="0" applyNumberFormat="1" applyFont="1" applyFill="1" applyBorder="1"/>
    <xf numFmtId="0" fontId="20" fillId="25" borderId="0" xfId="0" applyFont="1" applyFill="1"/>
    <xf numFmtId="0" fontId="30" fillId="26" borderId="0" xfId="0" applyFont="1" applyFill="1" applyBorder="1" applyAlignment="1">
      <alignment horizontal="left"/>
    </xf>
    <xf numFmtId="49" fontId="32" fillId="25" borderId="0" xfId="0" applyNumberFormat="1" applyFont="1" applyFill="1" applyBorder="1" applyAlignment="1">
      <alignment horizontal="left"/>
    </xf>
    <xf numFmtId="49" fontId="31" fillId="25" borderId="0" xfId="0" applyNumberFormat="1" applyFont="1" applyFill="1" applyBorder="1" applyAlignment="1">
      <alignment horizontal="left"/>
    </xf>
    <xf numFmtId="172" fontId="31" fillId="25" borderId="0" xfId="0" applyNumberFormat="1" applyFont="1" applyFill="1" applyBorder="1" applyAlignment="1">
      <alignment horizontal="left"/>
    </xf>
    <xf numFmtId="0" fontId="30" fillId="25" borderId="0" xfId="0" applyFont="1" applyFill="1" applyBorder="1" applyAlignment="1">
      <alignment horizontal="right"/>
    </xf>
    <xf numFmtId="0" fontId="30" fillId="25" borderId="0" xfId="0" applyFont="1" applyFill="1" applyBorder="1" applyAlignment="1">
      <alignment horizontal="left"/>
    </xf>
    <xf numFmtId="0" fontId="19" fillId="25" borderId="0" xfId="0" applyFont="1" applyFill="1" applyAlignment="1">
      <alignment horizontal="left" vertical="top"/>
    </xf>
    <xf numFmtId="49" fontId="19" fillId="25" borderId="0" xfId="0" applyNumberFormat="1" applyFont="1" applyFill="1" applyBorder="1" applyAlignment="1">
      <alignment horizontal="left"/>
    </xf>
    <xf numFmtId="172" fontId="19" fillId="25" borderId="0" xfId="0" applyNumberFormat="1" applyFont="1" applyFill="1" applyBorder="1" applyAlignment="1">
      <alignment horizontal="left"/>
    </xf>
    <xf numFmtId="0" fontId="19" fillId="25" borderId="0" xfId="0" applyFont="1" applyFill="1" applyBorder="1" applyAlignment="1">
      <alignment horizontal="left" vertical="top"/>
    </xf>
    <xf numFmtId="49" fontId="19" fillId="25" borderId="0" xfId="0" applyNumberFormat="1" applyFont="1" applyFill="1" applyBorder="1" applyAlignment="1">
      <alignment horizontal="left" wrapText="1"/>
    </xf>
    <xf numFmtId="49" fontId="19" fillId="25" borderId="0" xfId="0" applyNumberFormat="1" applyFont="1" applyFill="1"/>
    <xf numFmtId="0" fontId="23" fillId="25" borderId="0" xfId="0" applyFont="1" applyFill="1" applyAlignment="1">
      <alignment horizontal="center" wrapText="1"/>
    </xf>
    <xf numFmtId="49" fontId="25" fillId="25" borderId="10" xfId="0" applyNumberFormat="1" applyFont="1" applyFill="1" applyBorder="1" applyAlignment="1">
      <alignment horizontal="center" vertical="center" textRotation="90"/>
    </xf>
    <xf numFmtId="49" fontId="25" fillId="25" borderId="10" xfId="0" applyNumberFormat="1" applyFont="1" applyFill="1" applyBorder="1" applyAlignment="1">
      <alignment horizontal="center" vertical="center" textRotation="90" wrapText="1"/>
    </xf>
    <xf numFmtId="49" fontId="19" fillId="25" borderId="10" xfId="0" applyNumberFormat="1" applyFont="1" applyFill="1" applyBorder="1"/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wrapText="1"/>
    </xf>
    <xf numFmtId="0" fontId="19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wrapText="1"/>
    </xf>
    <xf numFmtId="49" fontId="19" fillId="26" borderId="10" xfId="0" applyNumberFormat="1" applyFont="1" applyFill="1" applyBorder="1"/>
    <xf numFmtId="0" fontId="19" fillId="26" borderId="10" xfId="0" applyFont="1" applyFill="1" applyBorder="1" applyAlignment="1">
      <alignment wrapText="1"/>
    </xf>
    <xf numFmtId="0" fontId="20" fillId="26" borderId="0" xfId="0" applyFont="1" applyFill="1"/>
    <xf numFmtId="0" fontId="19" fillId="25" borderId="10" xfId="0" applyFont="1" applyFill="1" applyBorder="1" applyAlignment="1">
      <alignment horizontal="left" wrapText="1"/>
    </xf>
    <xf numFmtId="49" fontId="24" fillId="25" borderId="10" xfId="0" applyNumberFormat="1" applyFont="1" applyFill="1" applyBorder="1"/>
    <xf numFmtId="0" fontId="23" fillId="25" borderId="0" xfId="0" applyFont="1" applyFill="1"/>
    <xf numFmtId="0" fontId="19" fillId="25" borderId="0" xfId="0" applyFont="1" applyFill="1" applyAlignment="1">
      <alignment vertical="center" wrapText="1"/>
    </xf>
    <xf numFmtId="49" fontId="24" fillId="25" borderId="11" xfId="0" applyNumberFormat="1" applyFont="1" applyFill="1" applyBorder="1"/>
    <xf numFmtId="0" fontId="19" fillId="25" borderId="12" xfId="0" applyFont="1" applyFill="1" applyBorder="1" applyAlignment="1">
      <alignment vertical="center" wrapText="1"/>
    </xf>
    <xf numFmtId="0" fontId="19" fillId="25" borderId="0" xfId="0" applyFont="1" applyFill="1"/>
    <xf numFmtId="0" fontId="19" fillId="25" borderId="13" xfId="0" applyFont="1" applyFill="1" applyBorder="1" applyAlignment="1">
      <alignment horizontal="left" wrapText="1"/>
    </xf>
    <xf numFmtId="49" fontId="19" fillId="25" borderId="11" xfId="0" applyNumberFormat="1" applyFont="1" applyFill="1" applyBorder="1"/>
    <xf numFmtId="0" fontId="19" fillId="25" borderId="12" xfId="0" applyFont="1" applyFill="1" applyBorder="1" applyAlignment="1">
      <alignment horizontal="left" wrapText="1"/>
    </xf>
    <xf numFmtId="0" fontId="19" fillId="25" borderId="14" xfId="0" applyFont="1" applyFill="1" applyBorder="1" applyAlignment="1">
      <alignment horizontal="left" wrapText="1"/>
    </xf>
    <xf numFmtId="0" fontId="19" fillId="26" borderId="10" xfId="0" applyFont="1" applyFill="1" applyBorder="1" applyAlignment="1">
      <alignment horizontal="left" wrapText="1"/>
    </xf>
    <xf numFmtId="0" fontId="19" fillId="25" borderId="0" xfId="0" applyFont="1" applyFill="1" applyAlignment="1">
      <alignment wrapText="1"/>
    </xf>
    <xf numFmtId="0" fontId="20" fillId="25" borderId="0" xfId="0" applyFont="1" applyFill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/>
    <xf numFmtId="0" fontId="24" fillId="0" borderId="0" xfId="0" applyFont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 textRotation="90"/>
    </xf>
    <xf numFmtId="49" fontId="19" fillId="0" borderId="10" xfId="0" applyNumberFormat="1" applyFont="1" applyFill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/>
    </xf>
    <xf numFmtId="0" fontId="19" fillId="25" borderId="11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wrapText="1"/>
    </xf>
    <xf numFmtId="0" fontId="23" fillId="16" borderId="0" xfId="0" applyFont="1" applyFill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172" fontId="19" fillId="0" borderId="0" xfId="0" applyNumberFormat="1" applyFont="1"/>
    <xf numFmtId="0" fontId="33" fillId="0" borderId="0" xfId="0" applyFont="1" applyAlignment="1">
      <alignment horizontal="center" wrapText="1"/>
    </xf>
    <xf numFmtId="172" fontId="33" fillId="0" borderId="0" xfId="0" applyNumberFormat="1" applyFont="1" applyAlignment="1">
      <alignment horizontal="center" wrapText="1"/>
    </xf>
    <xf numFmtId="0" fontId="24" fillId="3" borderId="10" xfId="0" applyFont="1" applyFill="1" applyBorder="1" applyAlignment="1">
      <alignment horizontal="left" vertical="center" wrapText="1"/>
    </xf>
    <xf numFmtId="49" fontId="24" fillId="3" borderId="10" xfId="0" applyNumberFormat="1" applyFont="1" applyFill="1" applyBorder="1" applyAlignment="1">
      <alignment horizontal="center" vertical="top" wrapText="1"/>
    </xf>
    <xf numFmtId="172" fontId="24" fillId="3" borderId="1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top" wrapText="1"/>
    </xf>
    <xf numFmtId="172" fontId="19" fillId="0" borderId="10" xfId="0" applyNumberFormat="1" applyFont="1" applyBorder="1" applyAlignment="1">
      <alignment horizontal="right" vertical="top" wrapText="1"/>
    </xf>
    <xf numFmtId="172" fontId="19" fillId="0" borderId="10" xfId="0" applyNumberFormat="1" applyFont="1" applyFill="1" applyBorder="1" applyAlignment="1">
      <alignment horizontal="right" vertical="top" wrapText="1"/>
    </xf>
    <xf numFmtId="172" fontId="19" fillId="0" borderId="10" xfId="0" quotePrefix="1" applyNumberFormat="1" applyFont="1" applyFill="1" applyBorder="1" applyAlignment="1">
      <alignment horizontal="right" vertical="top" wrapText="1"/>
    </xf>
    <xf numFmtId="0" fontId="19" fillId="0" borderId="0" xfId="0" applyFont="1" applyFill="1"/>
    <xf numFmtId="0" fontId="24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right" vertical="top" wrapText="1"/>
    </xf>
    <xf numFmtId="49" fontId="19" fillId="18" borderId="10" xfId="0" applyNumberFormat="1" applyFont="1" applyFill="1" applyBorder="1" applyAlignment="1">
      <alignment horizontal="center" vertical="top" wrapText="1"/>
    </xf>
    <xf numFmtId="0" fontId="24" fillId="16" borderId="0" xfId="0" applyFont="1" applyFill="1"/>
    <xf numFmtId="0" fontId="24" fillId="19" borderId="10" xfId="0" applyFont="1" applyFill="1" applyBorder="1" applyAlignment="1">
      <alignment horizontal="left" vertical="center" wrapText="1"/>
    </xf>
    <xf numFmtId="49" fontId="24" fillId="19" borderId="10" xfId="0" applyNumberFormat="1" applyFont="1" applyFill="1" applyBorder="1" applyAlignment="1">
      <alignment horizontal="center" vertical="top" wrapText="1"/>
    </xf>
    <xf numFmtId="172" fontId="24" fillId="19" borderId="10" xfId="0" applyNumberFormat="1" applyFont="1" applyFill="1" applyBorder="1" applyAlignment="1">
      <alignment horizontal="right" vertical="top" wrapText="1"/>
    </xf>
    <xf numFmtId="172" fontId="19" fillId="0" borderId="0" xfId="0" applyNumberFormat="1" applyFont="1" applyFill="1"/>
    <xf numFmtId="0" fontId="26" fillId="0" borderId="0" xfId="0" applyFont="1" applyFill="1"/>
    <xf numFmtId="0" fontId="21" fillId="0" borderId="0" xfId="0" applyFont="1" applyFill="1"/>
    <xf numFmtId="0" fontId="24" fillId="27" borderId="10" xfId="0" applyFont="1" applyFill="1" applyBorder="1" applyAlignment="1">
      <alignment horizontal="left" vertical="center" wrapText="1"/>
    </xf>
    <xf numFmtId="49" fontId="24" fillId="27" borderId="10" xfId="0" applyNumberFormat="1" applyFont="1" applyFill="1" applyBorder="1" applyAlignment="1">
      <alignment horizontal="center" vertical="top" wrapText="1"/>
    </xf>
    <xf numFmtId="172" fontId="24" fillId="28" borderId="10" xfId="0" applyNumberFormat="1" applyFont="1" applyFill="1" applyBorder="1" applyAlignment="1">
      <alignment horizontal="right" vertical="top" wrapText="1"/>
    </xf>
    <xf numFmtId="0" fontId="24" fillId="20" borderId="10" xfId="0" applyFont="1" applyFill="1" applyBorder="1" applyAlignment="1">
      <alignment horizontal="left" vertical="center" wrapText="1"/>
    </xf>
    <xf numFmtId="49" fontId="24" fillId="20" borderId="10" xfId="0" applyNumberFormat="1" applyFont="1" applyFill="1" applyBorder="1" applyAlignment="1">
      <alignment horizontal="center" vertical="top" wrapText="1"/>
    </xf>
    <xf numFmtId="172" fontId="24" fillId="21" borderId="10" xfId="0" applyNumberFormat="1" applyFont="1" applyFill="1" applyBorder="1" applyAlignment="1">
      <alignment horizontal="right" vertical="top" wrapText="1"/>
    </xf>
    <xf numFmtId="172" fontId="19" fillId="17" borderId="10" xfId="0" applyNumberFormat="1" applyFont="1" applyFill="1" applyBorder="1" applyAlignment="1">
      <alignment horizontal="right" vertical="top" wrapText="1"/>
    </xf>
    <xf numFmtId="0" fontId="24" fillId="29" borderId="10" xfId="0" applyFont="1" applyFill="1" applyBorder="1" applyAlignment="1">
      <alignment horizontal="left" vertical="center" wrapText="1"/>
    </xf>
    <xf numFmtId="49" fontId="24" fillId="29" borderId="10" xfId="0" applyNumberFormat="1" applyFont="1" applyFill="1" applyBorder="1" applyAlignment="1">
      <alignment horizontal="center" vertical="top" wrapText="1"/>
    </xf>
    <xf numFmtId="172" fontId="24" fillId="29" borderId="10" xfId="0" applyNumberFormat="1" applyFont="1" applyFill="1" applyBorder="1" applyAlignment="1">
      <alignment horizontal="right" vertical="top" wrapText="1"/>
    </xf>
    <xf numFmtId="0" fontId="35" fillId="0" borderId="0" xfId="0" applyFont="1" applyAlignment="1">
      <alignment vertical="center"/>
    </xf>
    <xf numFmtId="0" fontId="36" fillId="0" borderId="0" xfId="0" applyFont="1" applyFill="1"/>
    <xf numFmtId="0" fontId="36" fillId="0" borderId="0" xfId="0" applyFont="1"/>
    <xf numFmtId="0" fontId="35" fillId="0" borderId="0" xfId="0" applyFont="1"/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 wrapText="1"/>
    </xf>
    <xf numFmtId="174" fontId="36" fillId="0" borderId="0" xfId="0" applyNumberFormat="1" applyFont="1"/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22" borderId="12" xfId="0" applyFont="1" applyFill="1" applyBorder="1" applyAlignment="1">
      <alignment horizontal="center"/>
    </xf>
    <xf numFmtId="49" fontId="35" fillId="22" borderId="12" xfId="0" applyNumberFormat="1" applyFont="1" applyFill="1" applyBorder="1" applyAlignment="1">
      <alignment horizontal="center" vertical="center" wrapText="1"/>
    </xf>
    <xf numFmtId="0" fontId="35" fillId="22" borderId="12" xfId="0" applyNumberFormat="1" applyFont="1" applyFill="1" applyBorder="1" applyAlignment="1">
      <alignment horizontal="center" vertical="center" wrapText="1"/>
    </xf>
    <xf numFmtId="0" fontId="35" fillId="22" borderId="12" xfId="0" applyNumberFormat="1" applyFont="1" applyFill="1" applyBorder="1" applyAlignment="1">
      <alignment vertical="center" wrapText="1"/>
    </xf>
    <xf numFmtId="4" fontId="35" fillId="22" borderId="12" xfId="0" applyNumberFormat="1" applyFont="1" applyFill="1" applyBorder="1" applyAlignment="1">
      <alignment horizontal="right" vertical="center" wrapText="1"/>
    </xf>
    <xf numFmtId="174" fontId="35" fillId="30" borderId="12" xfId="0" applyNumberFormat="1" applyFont="1" applyFill="1" applyBorder="1" applyAlignment="1">
      <alignment horizontal="right" vertical="center" wrapText="1"/>
    </xf>
    <xf numFmtId="0" fontId="37" fillId="16" borderId="0" xfId="0" applyFont="1" applyFill="1" applyAlignment="1">
      <alignment horizontal="center" vertical="center" wrapText="1"/>
    </xf>
    <xf numFmtId="0" fontId="35" fillId="16" borderId="12" xfId="0" applyFont="1" applyFill="1" applyBorder="1" applyAlignment="1">
      <alignment horizontal="center"/>
    </xf>
    <xf numFmtId="0" fontId="35" fillId="18" borderId="10" xfId="0" applyFont="1" applyFill="1" applyBorder="1" applyAlignment="1">
      <alignment horizontal="left" vertical="center" wrapText="1"/>
    </xf>
    <xf numFmtId="49" fontId="35" fillId="16" borderId="12" xfId="0" applyNumberFormat="1" applyFont="1" applyFill="1" applyBorder="1" applyAlignment="1">
      <alignment horizontal="center" vertical="center" wrapText="1"/>
    </xf>
    <xf numFmtId="49" fontId="35" fillId="16" borderId="12" xfId="0" applyNumberFormat="1" applyFont="1" applyFill="1" applyBorder="1" applyAlignment="1">
      <alignment vertical="center" wrapText="1"/>
    </xf>
    <xf numFmtId="4" fontId="35" fillId="16" borderId="12" xfId="0" applyNumberFormat="1" applyFont="1" applyFill="1" applyBorder="1" applyAlignment="1">
      <alignment horizontal="right" vertical="center" wrapText="1"/>
    </xf>
    <xf numFmtId="174" fontId="35" fillId="0" borderId="12" xfId="0" applyNumberFormat="1" applyFont="1" applyFill="1" applyBorder="1" applyAlignment="1">
      <alignment horizontal="right" vertical="center" wrapText="1"/>
    </xf>
    <xf numFmtId="0" fontId="38" fillId="16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left" vertical="center" wrapText="1"/>
    </xf>
    <xf numFmtId="49" fontId="36" fillId="16" borderId="12" xfId="0" applyNumberFormat="1" applyFont="1" applyFill="1" applyBorder="1" applyAlignment="1">
      <alignment horizontal="center" vertical="center" wrapText="1"/>
    </xf>
    <xf numFmtId="49" fontId="36" fillId="25" borderId="12" xfId="0" applyNumberFormat="1" applyFont="1" applyFill="1" applyBorder="1" applyAlignment="1">
      <alignment vertical="center" wrapText="1"/>
    </xf>
    <xf numFmtId="4" fontId="36" fillId="16" borderId="12" xfId="0" applyNumberFormat="1" applyFont="1" applyFill="1" applyBorder="1" applyAlignment="1">
      <alignment horizontal="right" vertical="center" wrapText="1"/>
    </xf>
    <xf numFmtId="174" fontId="36" fillId="0" borderId="12" xfId="0" applyNumberFormat="1" applyFont="1" applyFill="1" applyBorder="1" applyAlignment="1">
      <alignment horizontal="right" vertical="center" wrapText="1"/>
    </xf>
    <xf numFmtId="0" fontId="36" fillId="25" borderId="12" xfId="0" applyFont="1" applyFill="1" applyBorder="1" applyAlignment="1">
      <alignment vertical="center" wrapText="1"/>
    </xf>
    <xf numFmtId="4" fontId="36" fillId="16" borderId="12" xfId="0" applyNumberFormat="1" applyFont="1" applyFill="1" applyBorder="1" applyAlignment="1">
      <alignment horizontal="right" vertical="center"/>
    </xf>
    <xf numFmtId="174" fontId="36" fillId="0" borderId="12" xfId="0" applyNumberFormat="1" applyFont="1" applyFill="1" applyBorder="1" applyAlignment="1">
      <alignment horizontal="right" vertical="center"/>
    </xf>
    <xf numFmtId="0" fontId="36" fillId="16" borderId="0" xfId="0" applyFont="1" applyFill="1" applyAlignment="1">
      <alignment horizontal="center" vertical="center" wrapText="1"/>
    </xf>
    <xf numFmtId="0" fontId="35" fillId="22" borderId="12" xfId="0" applyFont="1" applyFill="1" applyBorder="1" applyAlignment="1">
      <alignment horizontal="center" vertical="center"/>
    </xf>
    <xf numFmtId="0" fontId="37" fillId="16" borderId="0" xfId="0" applyFont="1" applyFill="1"/>
    <xf numFmtId="0" fontId="35" fillId="16" borderId="12" xfId="0" applyFont="1" applyFill="1" applyBorder="1"/>
    <xf numFmtId="3" fontId="36" fillId="16" borderId="12" xfId="0" applyNumberFormat="1" applyFont="1" applyFill="1" applyBorder="1" applyAlignment="1">
      <alignment horizontal="right" vertical="center"/>
    </xf>
    <xf numFmtId="0" fontId="36" fillId="16" borderId="0" xfId="0" applyFont="1" applyFill="1"/>
    <xf numFmtId="4" fontId="35" fillId="16" borderId="12" xfId="0" applyNumberFormat="1" applyFont="1" applyFill="1" applyBorder="1" applyAlignment="1">
      <alignment horizontal="right" vertical="center"/>
    </xf>
    <xf numFmtId="174" fontId="35" fillId="0" borderId="12" xfId="0" applyNumberFormat="1" applyFont="1" applyFill="1" applyBorder="1" applyAlignment="1">
      <alignment horizontal="right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25" borderId="12" xfId="0" applyFont="1" applyFill="1" applyBorder="1" applyAlignment="1">
      <alignment vertical="center" wrapText="1"/>
    </xf>
    <xf numFmtId="4" fontId="36" fillId="16" borderId="0" xfId="0" applyNumberFormat="1" applyFont="1" applyFill="1"/>
    <xf numFmtId="0" fontId="36" fillId="0" borderId="12" xfId="0" applyNumberFormat="1" applyFont="1" applyFill="1" applyBorder="1" applyAlignment="1">
      <alignment vertical="center" wrapText="1"/>
    </xf>
    <xf numFmtId="0" fontId="35" fillId="0" borderId="17" xfId="0" applyFont="1" applyFill="1" applyBorder="1" applyAlignment="1">
      <alignment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vertical="center" wrapText="1"/>
    </xf>
    <xf numFmtId="49" fontId="35" fillId="25" borderId="12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right" vertical="center" wrapText="1"/>
    </xf>
    <xf numFmtId="0" fontId="36" fillId="0" borderId="17" xfId="0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49" fontId="36" fillId="25" borderId="12" xfId="0" applyNumberFormat="1" applyFont="1" applyFill="1" applyBorder="1" applyAlignment="1">
      <alignment horizontal="center" vertical="center" wrapText="1"/>
    </xf>
    <xf numFmtId="4" fontId="36" fillId="25" borderId="12" xfId="0" applyNumberFormat="1" applyFont="1" applyFill="1" applyBorder="1" applyAlignment="1">
      <alignment horizontal="right" vertical="center"/>
    </xf>
    <xf numFmtId="4" fontId="36" fillId="23" borderId="12" xfId="0" applyNumberFormat="1" applyFont="1" applyFill="1" applyBorder="1" applyAlignment="1">
      <alignment horizontal="right" vertical="center"/>
    </xf>
    <xf numFmtId="0" fontId="36" fillId="16" borderId="12" xfId="0" applyFont="1" applyFill="1" applyBorder="1" applyAlignment="1">
      <alignment horizontal="left" vertical="center" wrapText="1"/>
    </xf>
    <xf numFmtId="0" fontId="36" fillId="16" borderId="12" xfId="0" applyFont="1" applyFill="1" applyBorder="1" applyAlignment="1">
      <alignment vertical="center"/>
    </xf>
    <xf numFmtId="0" fontId="36" fillId="16" borderId="12" xfId="0" applyFont="1" applyFill="1" applyBorder="1"/>
    <xf numFmtId="172" fontId="36" fillId="0" borderId="12" xfId="0" applyNumberFormat="1" applyFont="1" applyFill="1" applyBorder="1" applyAlignment="1">
      <alignment vertical="center"/>
    </xf>
    <xf numFmtId="49" fontId="35" fillId="25" borderId="12" xfId="0" applyNumberFormat="1" applyFont="1" applyFill="1" applyBorder="1" applyAlignment="1">
      <alignment vertical="center" wrapText="1"/>
    </xf>
    <xf numFmtId="4" fontId="35" fillId="25" borderId="12" xfId="0" applyNumberFormat="1" applyFont="1" applyFill="1" applyBorder="1" applyAlignment="1">
      <alignment horizontal="right" vertical="center"/>
    </xf>
    <xf numFmtId="0" fontId="36" fillId="25" borderId="12" xfId="0" applyFont="1" applyFill="1" applyBorder="1" applyAlignment="1">
      <alignment horizontal="left" vertical="center" wrapText="1"/>
    </xf>
    <xf numFmtId="0" fontId="35" fillId="16" borderId="0" xfId="0" applyFont="1" applyFill="1"/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49" fontId="35" fillId="16" borderId="12" xfId="0" applyNumberFormat="1" applyFont="1" applyFill="1" applyBorder="1" applyAlignment="1">
      <alignment horizontal="center" vertical="center"/>
    </xf>
    <xf numFmtId="49" fontId="35" fillId="16" borderId="12" xfId="0" applyNumberFormat="1" applyFont="1" applyFill="1" applyBorder="1" applyAlignment="1">
      <alignment vertical="center"/>
    </xf>
    <xf numFmtId="49" fontId="39" fillId="16" borderId="12" xfId="0" applyNumberFormat="1" applyFont="1" applyFill="1" applyBorder="1" applyAlignment="1">
      <alignment horizontal="center" vertical="center"/>
    </xf>
    <xf numFmtId="4" fontId="36" fillId="24" borderId="12" xfId="0" applyNumberFormat="1" applyFont="1" applyFill="1" applyBorder="1" applyAlignment="1">
      <alignment horizontal="right" vertical="center"/>
    </xf>
    <xf numFmtId="49" fontId="36" fillId="16" borderId="12" xfId="0" applyNumberFormat="1" applyFont="1" applyFill="1" applyBorder="1" applyAlignment="1">
      <alignment horizontal="center" vertical="center"/>
    </xf>
    <xf numFmtId="49" fontId="36" fillId="16" borderId="12" xfId="0" applyNumberFormat="1" applyFont="1" applyFill="1" applyBorder="1" applyAlignment="1">
      <alignment vertical="center"/>
    </xf>
    <xf numFmtId="49" fontId="36" fillId="25" borderId="12" xfId="0" applyNumberFormat="1" applyFont="1" applyFill="1" applyBorder="1" applyAlignment="1">
      <alignment vertical="center"/>
    </xf>
    <xf numFmtId="3" fontId="36" fillId="0" borderId="12" xfId="0" applyNumberFormat="1" applyFont="1" applyFill="1" applyBorder="1" applyAlignment="1" applyProtection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16" borderId="12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wrapText="1"/>
    </xf>
    <xf numFmtId="49" fontId="36" fillId="0" borderId="12" xfId="0" applyNumberFormat="1" applyFont="1" applyFill="1" applyBorder="1" applyAlignment="1">
      <alignment horizontal="center" vertical="center"/>
    </xf>
    <xf numFmtId="49" fontId="36" fillId="0" borderId="12" xfId="0" applyNumberFormat="1" applyFont="1" applyFill="1" applyBorder="1" applyAlignment="1">
      <alignment vertical="center"/>
    </xf>
    <xf numFmtId="0" fontId="36" fillId="0" borderId="0" xfId="0" applyFont="1" applyAlignment="1">
      <alignment horizontal="justify"/>
    </xf>
    <xf numFmtId="0" fontId="36" fillId="0" borderId="12" xfId="0" applyFont="1" applyBorder="1" applyAlignment="1">
      <alignment horizontal="justify"/>
    </xf>
    <xf numFmtId="3" fontId="36" fillId="16" borderId="0" xfId="0" applyNumberFormat="1" applyFont="1" applyFill="1"/>
    <xf numFmtId="49" fontId="35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35" fillId="25" borderId="12" xfId="0" applyFont="1" applyFill="1" applyBorder="1"/>
    <xf numFmtId="0" fontId="35" fillId="25" borderId="18" xfId="0" applyFont="1" applyFill="1" applyBorder="1" applyAlignment="1">
      <alignment horizontal="left" wrapText="1"/>
    </xf>
    <xf numFmtId="49" fontId="36" fillId="25" borderId="12" xfId="0" applyNumberFormat="1" applyFont="1" applyFill="1" applyBorder="1" applyAlignment="1">
      <alignment horizontal="center" vertical="center"/>
    </xf>
    <xf numFmtId="0" fontId="35" fillId="25" borderId="19" xfId="0" applyFont="1" applyFill="1" applyBorder="1"/>
    <xf numFmtId="0" fontId="36" fillId="25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vertical="center" wrapText="1"/>
    </xf>
    <xf numFmtId="0" fontId="36" fillId="0" borderId="12" xfId="19" applyFont="1" applyFill="1" applyBorder="1" applyAlignment="1">
      <alignment vertical="center" wrapText="1"/>
    </xf>
    <xf numFmtId="0" fontId="36" fillId="0" borderId="12" xfId="20" applyFont="1" applyFill="1" applyBorder="1" applyAlignment="1">
      <alignment vertical="center" wrapText="1"/>
    </xf>
    <xf numFmtId="49" fontId="36" fillId="24" borderId="12" xfId="0" applyNumberFormat="1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5" fillId="25" borderId="12" xfId="0" applyFont="1" applyFill="1" applyBorder="1" applyAlignment="1">
      <alignment horizontal="left" wrapText="1"/>
    </xf>
    <xf numFmtId="0" fontId="35" fillId="25" borderId="18" xfId="0" applyFont="1" applyFill="1" applyBorder="1"/>
    <xf numFmtId="0" fontId="36" fillId="25" borderId="12" xfId="0" applyFont="1" applyFill="1" applyBorder="1" applyAlignment="1">
      <alignment wrapText="1"/>
    </xf>
    <xf numFmtId="49" fontId="36" fillId="25" borderId="18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wrapText="1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left" vertical="center"/>
    </xf>
    <xf numFmtId="0" fontId="35" fillId="22" borderId="12" xfId="0" applyFont="1" applyFill="1" applyBorder="1" applyAlignment="1">
      <alignment vertical="center" wrapText="1"/>
    </xf>
    <xf numFmtId="0" fontId="35" fillId="16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left" wrapText="1"/>
    </xf>
    <xf numFmtId="0" fontId="36" fillId="0" borderId="12" xfId="0" applyFont="1" applyFill="1" applyBorder="1" applyAlignment="1">
      <alignment horizontal="left" wrapText="1"/>
    </xf>
    <xf numFmtId="0" fontId="36" fillId="16" borderId="0" xfId="0" applyFont="1" applyFill="1" applyAlignment="1">
      <alignment horizontal="left" wrapText="1"/>
    </xf>
    <xf numFmtId="0" fontId="36" fillId="16" borderId="12" xfId="0" applyFont="1" applyFill="1" applyBorder="1" applyAlignment="1">
      <alignment horizontal="left" wrapText="1"/>
    </xf>
    <xf numFmtId="49" fontId="35" fillId="22" borderId="12" xfId="0" applyNumberFormat="1" applyFont="1" applyFill="1" applyBorder="1" applyAlignment="1">
      <alignment vertical="center" wrapText="1"/>
    </xf>
    <xf numFmtId="4" fontId="35" fillId="22" borderId="12" xfId="0" applyNumberFormat="1" applyFont="1" applyFill="1" applyBorder="1" applyAlignment="1">
      <alignment horizontal="right" vertical="center"/>
    </xf>
    <xf numFmtId="174" fontId="35" fillId="30" borderId="12" xfId="0" applyNumberFormat="1" applyFont="1" applyFill="1" applyBorder="1" applyAlignment="1">
      <alignment horizontal="right" vertical="center"/>
    </xf>
    <xf numFmtId="174" fontId="36" fillId="25" borderId="12" xfId="0" applyNumberFormat="1" applyFont="1" applyFill="1" applyBorder="1" applyAlignment="1">
      <alignment horizontal="right" vertical="center" wrapText="1"/>
    </xf>
    <xf numFmtId="4" fontId="35" fillId="25" borderId="12" xfId="0" applyNumberFormat="1" applyFont="1" applyFill="1" applyBorder="1" applyAlignment="1">
      <alignment horizontal="right" vertical="center" wrapText="1"/>
    </xf>
    <xf numFmtId="0" fontId="40" fillId="25" borderId="12" xfId="0" applyFont="1" applyFill="1" applyBorder="1" applyAlignment="1">
      <alignment horizontal="left" vertical="center" wrapText="1"/>
    </xf>
    <xf numFmtId="0" fontId="41" fillId="25" borderId="12" xfId="0" applyFont="1" applyFill="1" applyBorder="1" applyAlignment="1">
      <alignment horizontal="left" vertical="center" wrapText="1"/>
    </xf>
    <xf numFmtId="4" fontId="36" fillId="25" borderId="12" xfId="0" applyNumberFormat="1" applyFont="1" applyFill="1" applyBorder="1" applyAlignment="1">
      <alignment horizontal="right" vertical="center" wrapText="1"/>
    </xf>
    <xf numFmtId="0" fontId="35" fillId="25" borderId="12" xfId="0" applyFont="1" applyFill="1" applyBorder="1" applyAlignment="1">
      <alignment horizontal="left" vertical="center" wrapText="1"/>
    </xf>
    <xf numFmtId="49" fontId="35" fillId="16" borderId="12" xfId="0" applyNumberFormat="1" applyFont="1" applyFill="1" applyBorder="1" applyAlignment="1">
      <alignment horizontal="left" vertical="justify" wrapText="1"/>
    </xf>
    <xf numFmtId="0" fontId="41" fillId="25" borderId="12" xfId="0" applyFont="1" applyFill="1" applyBorder="1" applyAlignment="1">
      <alignment horizontal="center" vertical="center" wrapText="1"/>
    </xf>
    <xf numFmtId="0" fontId="36" fillId="18" borderId="0" xfId="0" applyFont="1" applyFill="1" applyBorder="1" applyAlignment="1">
      <alignment horizontal="left" vertical="center" wrapText="1"/>
    </xf>
    <xf numFmtId="174" fontId="36" fillId="25" borderId="12" xfId="0" applyNumberFormat="1" applyFont="1" applyFill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6" fillId="0" borderId="0" xfId="10" applyFont="1" applyAlignment="1" applyProtection="1">
      <alignment horizontal="justify" vertical="center"/>
    </xf>
    <xf numFmtId="0" fontId="45" fillId="0" borderId="0" xfId="0" applyFont="1" applyAlignment="1">
      <alignment wrapText="1"/>
    </xf>
    <xf numFmtId="3" fontId="36" fillId="16" borderId="12" xfId="0" applyNumberFormat="1" applyFont="1" applyFill="1" applyBorder="1" applyAlignment="1">
      <alignment vertical="center" wrapText="1"/>
    </xf>
    <xf numFmtId="0" fontId="36" fillId="18" borderId="13" xfId="0" applyFont="1" applyFill="1" applyBorder="1" applyAlignment="1">
      <alignment horizontal="left" vertical="center" wrapText="1"/>
    </xf>
    <xf numFmtId="0" fontId="44" fillId="0" borderId="12" xfId="0" applyFont="1" applyBorder="1"/>
    <xf numFmtId="0" fontId="44" fillId="0" borderId="12" xfId="0" applyFont="1" applyBorder="1" applyAlignment="1">
      <alignment wrapText="1"/>
    </xf>
    <xf numFmtId="0" fontId="44" fillId="0" borderId="0" xfId="0" applyFont="1" applyAlignment="1">
      <alignment wrapText="1"/>
    </xf>
    <xf numFmtId="174" fontId="36" fillId="25" borderId="0" xfId="0" applyNumberFormat="1" applyFont="1" applyFill="1"/>
    <xf numFmtId="0" fontId="38" fillId="16" borderId="12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right" vertical="center"/>
    </xf>
    <xf numFmtId="4" fontId="36" fillId="0" borderId="12" xfId="0" applyNumberFormat="1" applyFont="1" applyFill="1" applyBorder="1" applyAlignment="1">
      <alignment horizontal="right" vertical="center"/>
    </xf>
    <xf numFmtId="0" fontId="38" fillId="16" borderId="12" xfId="0" applyFont="1" applyFill="1" applyBorder="1"/>
    <xf numFmtId="0" fontId="38" fillId="16" borderId="0" xfId="0" applyFont="1" applyFill="1"/>
    <xf numFmtId="174" fontId="35" fillId="16" borderId="12" xfId="0" applyNumberFormat="1" applyFont="1" applyFill="1" applyBorder="1" applyAlignment="1">
      <alignment horizontal="right" vertical="center"/>
    </xf>
    <xf numFmtId="0" fontId="35" fillId="22" borderId="12" xfId="0" applyFont="1" applyFill="1" applyBorder="1" applyAlignment="1">
      <alignment vertical="center"/>
    </xf>
    <xf numFmtId="0" fontId="38" fillId="16" borderId="12" xfId="0" applyFont="1" applyFill="1" applyBorder="1" applyAlignment="1">
      <alignment vertical="center"/>
    </xf>
    <xf numFmtId="174" fontId="35" fillId="16" borderId="12" xfId="0" applyNumberFormat="1" applyFont="1" applyFill="1" applyBorder="1" applyAlignment="1">
      <alignment horizontal="right" vertical="center" wrapText="1"/>
    </xf>
    <xf numFmtId="0" fontId="35" fillId="0" borderId="12" xfId="0" applyFont="1" applyFill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/>
    </xf>
    <xf numFmtId="2" fontId="36" fillId="0" borderId="0" xfId="0" applyNumberFormat="1" applyFont="1"/>
    <xf numFmtId="174" fontId="35" fillId="0" borderId="0" xfId="0" applyNumberFormat="1" applyFont="1"/>
    <xf numFmtId="0" fontId="35" fillId="16" borderId="0" xfId="0" applyFont="1" applyFill="1" applyAlignment="1">
      <alignment vertical="center"/>
    </xf>
    <xf numFmtId="49" fontId="36" fillId="16" borderId="0" xfId="0" applyNumberFormat="1" applyFont="1" applyFill="1" applyAlignment="1">
      <alignment horizontal="center" vertical="center"/>
    </xf>
    <xf numFmtId="49" fontId="36" fillId="16" borderId="0" xfId="0" applyNumberFormat="1" applyFont="1" applyFill="1" applyAlignment="1">
      <alignment vertical="center"/>
    </xf>
    <xf numFmtId="3" fontId="36" fillId="16" borderId="0" xfId="0" applyNumberFormat="1" applyFont="1" applyFill="1" applyAlignment="1">
      <alignment horizontal="right"/>
    </xf>
    <xf numFmtId="4" fontId="36" fillId="16" borderId="0" xfId="0" applyNumberFormat="1" applyFont="1" applyFill="1" applyAlignment="1">
      <alignment horizontal="right"/>
    </xf>
    <xf numFmtId="49" fontId="2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vertical="center"/>
    </xf>
    <xf numFmtId="0" fontId="19" fillId="25" borderId="0" xfId="0" applyFont="1" applyFill="1" applyBorder="1" applyAlignment="1">
      <alignment horizontal="left" wrapText="1"/>
    </xf>
    <xf numFmtId="174" fontId="35" fillId="25" borderId="12" xfId="0" applyNumberFormat="1" applyFont="1" applyFill="1" applyBorder="1" applyAlignment="1">
      <alignment horizontal="right" vertical="center"/>
    </xf>
    <xf numFmtId="172" fontId="36" fillId="25" borderId="12" xfId="0" applyNumberFormat="1" applyFont="1" applyFill="1" applyBorder="1" applyAlignment="1">
      <alignment horizontal="right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7" fillId="0" borderId="12" xfId="0" applyFont="1" applyFill="1" applyBorder="1"/>
    <xf numFmtId="0" fontId="36" fillId="0" borderId="12" xfId="0" applyFont="1" applyFill="1" applyBorder="1"/>
    <xf numFmtId="0" fontId="36" fillId="25" borderId="12" xfId="0" applyFont="1" applyFill="1" applyBorder="1"/>
    <xf numFmtId="174" fontId="36" fillId="25" borderId="12" xfId="0" applyNumberFormat="1" applyFont="1" applyFill="1" applyBorder="1"/>
    <xf numFmtId="174" fontId="36" fillId="0" borderId="12" xfId="0" applyNumberFormat="1" applyFont="1" applyFill="1" applyBorder="1"/>
    <xf numFmtId="0" fontId="35" fillId="0" borderId="12" xfId="0" applyFont="1" applyFill="1" applyBorder="1"/>
    <xf numFmtId="0" fontId="38" fillId="0" borderId="12" xfId="0" applyFont="1" applyFill="1" applyBorder="1"/>
    <xf numFmtId="174" fontId="38" fillId="0" borderId="12" xfId="0" applyNumberFormat="1" applyFont="1" applyFill="1" applyBorder="1"/>
    <xf numFmtId="0" fontId="36" fillId="0" borderId="12" xfId="0" applyFont="1" applyBorder="1"/>
    <xf numFmtId="3" fontId="36" fillId="25" borderId="12" xfId="0" applyNumberFormat="1" applyFont="1" applyFill="1" applyBorder="1" applyAlignment="1">
      <alignment vertical="center" wrapText="1"/>
    </xf>
    <xf numFmtId="0" fontId="20" fillId="0" borderId="10" xfId="0" applyFont="1" applyBorder="1"/>
    <xf numFmtId="0" fontId="20" fillId="0" borderId="12" xfId="0" applyFont="1" applyBorder="1"/>
    <xf numFmtId="0" fontId="20" fillId="25" borderId="0" xfId="0" applyFont="1" applyFill="1" applyBorder="1"/>
    <xf numFmtId="0" fontId="31" fillId="25" borderId="0" xfId="0" applyFont="1" applyFill="1" applyAlignment="1">
      <alignment horizontal="center"/>
    </xf>
    <xf numFmtId="43" fontId="19" fillId="25" borderId="12" xfId="0" applyNumberFormat="1" applyFont="1" applyFill="1" applyBorder="1"/>
    <xf numFmtId="43" fontId="24" fillId="25" borderId="12" xfId="0" applyNumberFormat="1" applyFont="1" applyFill="1" applyBorder="1"/>
    <xf numFmtId="43" fontId="24" fillId="25" borderId="12" xfId="26" applyNumberFormat="1" applyFont="1" applyFill="1" applyBorder="1"/>
    <xf numFmtId="43" fontId="24" fillId="25" borderId="12" xfId="26" applyNumberFormat="1" applyFont="1" applyFill="1" applyBorder="1" applyAlignment="1">
      <alignment vertical="center"/>
    </xf>
    <xf numFmtId="43" fontId="24" fillId="0" borderId="12" xfId="26" applyNumberFormat="1" applyFont="1" applyFill="1" applyBorder="1" applyAlignment="1">
      <alignment vertical="center"/>
    </xf>
    <xf numFmtId="0" fontId="24" fillId="25" borderId="13" xfId="0" applyFont="1" applyFill="1" applyBorder="1" applyAlignment="1">
      <alignment wrapText="1"/>
    </xf>
    <xf numFmtId="0" fontId="19" fillId="25" borderId="12" xfId="0" applyFont="1" applyFill="1" applyBorder="1" applyAlignment="1">
      <alignment wrapText="1"/>
    </xf>
    <xf numFmtId="43" fontId="24" fillId="0" borderId="12" xfId="26" applyNumberFormat="1" applyFont="1" applyFill="1" applyBorder="1"/>
    <xf numFmtId="43" fontId="0" fillId="25" borderId="12" xfId="0" applyNumberFormat="1" applyFill="1" applyBorder="1"/>
    <xf numFmtId="43" fontId="19" fillId="25" borderId="12" xfId="0" applyNumberFormat="1" applyFont="1" applyFill="1" applyBorder="1" applyAlignment="1">
      <alignment horizontal="right"/>
    </xf>
    <xf numFmtId="43" fontId="0" fillId="25" borderId="12" xfId="0" applyNumberFormat="1" applyFill="1" applyBorder="1" applyAlignment="1">
      <alignment horizontal="right"/>
    </xf>
    <xf numFmtId="0" fontId="23" fillId="16" borderId="0" xfId="0" applyFont="1" applyFill="1" applyAlignment="1">
      <alignment horizontal="center"/>
    </xf>
    <xf numFmtId="0" fontId="19" fillId="16" borderId="0" xfId="0" applyFont="1" applyFill="1" applyAlignment="1">
      <alignment horizontal="right"/>
    </xf>
    <xf numFmtId="173" fontId="19" fillId="16" borderId="10" xfId="0" applyNumberFormat="1" applyFont="1" applyFill="1" applyBorder="1" applyAlignment="1">
      <alignment horizontal="right" wrapText="1"/>
    </xf>
    <xf numFmtId="173" fontId="19" fillId="25" borderId="12" xfId="0" applyNumberFormat="1" applyFont="1" applyFill="1" applyBorder="1" applyAlignment="1">
      <alignment horizontal="right" wrapText="1"/>
    </xf>
    <xf numFmtId="0" fontId="21" fillId="16" borderId="10" xfId="0" applyFont="1" applyFill="1" applyBorder="1" applyAlignment="1">
      <alignment wrapText="1"/>
    </xf>
    <xf numFmtId="0" fontId="21" fillId="17" borderId="10" xfId="0" applyFont="1" applyFill="1" applyBorder="1" applyAlignment="1">
      <alignment horizontal="left" wrapText="1"/>
    </xf>
    <xf numFmtId="3" fontId="36" fillId="25" borderId="12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vertical="center" wrapText="1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22" borderId="12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16" borderId="0" xfId="0" applyFont="1" applyFill="1" applyBorder="1" applyAlignment="1">
      <alignment vertical="center" wrapText="1"/>
    </xf>
    <xf numFmtId="0" fontId="36" fillId="16" borderId="12" xfId="0" applyFont="1" applyFill="1" applyBorder="1" applyAlignment="1">
      <alignment vertical="justify" wrapText="1"/>
    </xf>
    <xf numFmtId="0" fontId="35" fillId="0" borderId="16" xfId="0" applyFont="1" applyFill="1" applyBorder="1" applyAlignment="1">
      <alignment horizontal="left" vertical="center" wrapText="1"/>
    </xf>
    <xf numFmtId="0" fontId="35" fillId="22" borderId="12" xfId="0" applyFont="1" applyFill="1" applyBorder="1" applyAlignment="1">
      <alignment horizontal="center" vertical="center" wrapText="1"/>
    </xf>
    <xf numFmtId="0" fontId="35" fillId="16" borderId="10" xfId="0" applyFont="1" applyFill="1" applyBorder="1" applyAlignment="1">
      <alignment horizontal="left" wrapText="1"/>
    </xf>
    <xf numFmtId="0" fontId="35" fillId="16" borderId="0" xfId="0" applyFont="1" applyFill="1" applyBorder="1" applyAlignment="1">
      <alignment vertical="center" wrapText="1"/>
    </xf>
    <xf numFmtId="0" fontId="35" fillId="26" borderId="21" xfId="0" applyFont="1" applyFill="1" applyBorder="1" applyAlignment="1">
      <alignment horizontal="left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16" borderId="13" xfId="0" applyFont="1" applyFill="1" applyBorder="1" applyAlignment="1">
      <alignment horizontal="left" wrapText="1"/>
    </xf>
    <xf numFmtId="49" fontId="36" fillId="16" borderId="12" xfId="0" applyNumberFormat="1" applyFont="1" applyFill="1" applyBorder="1" applyAlignment="1">
      <alignment horizontal="left" vertical="justify" wrapText="1"/>
    </xf>
    <xf numFmtId="0" fontId="35" fillId="0" borderId="10" xfId="0" applyFont="1" applyFill="1" applyBorder="1" applyAlignment="1">
      <alignment horizontal="center" wrapText="1"/>
    </xf>
    <xf numFmtId="49" fontId="35" fillId="16" borderId="12" xfId="0" applyNumberFormat="1" applyFont="1" applyFill="1" applyBorder="1" applyAlignment="1">
      <alignment horizontal="left" vertical="center" wrapText="1"/>
    </xf>
    <xf numFmtId="43" fontId="24" fillId="25" borderId="19" xfId="26" applyNumberFormat="1" applyFont="1" applyFill="1" applyBorder="1" applyAlignment="1">
      <alignment horizontal="left" vertical="center" wrapText="1"/>
    </xf>
    <xf numFmtId="43" fontId="24" fillId="25" borderId="19" xfId="26" applyNumberFormat="1" applyFont="1" applyFill="1" applyBorder="1" applyAlignment="1">
      <alignment vertical="center" wrapText="1"/>
    </xf>
    <xf numFmtId="43" fontId="19" fillId="25" borderId="19" xfId="0" applyNumberFormat="1" applyFont="1" applyFill="1" applyBorder="1"/>
    <xf numFmtId="43" fontId="24" fillId="25" borderId="19" xfId="0" applyNumberFormat="1" applyFont="1" applyFill="1" applyBorder="1"/>
    <xf numFmtId="43" fontId="24" fillId="25" borderId="19" xfId="26" applyNumberFormat="1" applyFont="1" applyFill="1" applyBorder="1"/>
    <xf numFmtId="43" fontId="20" fillId="25" borderId="19" xfId="0" applyNumberFormat="1" applyFont="1" applyFill="1" applyBorder="1"/>
    <xf numFmtId="43" fontId="20" fillId="26" borderId="19" xfId="0" applyNumberFormat="1" applyFont="1" applyFill="1" applyBorder="1"/>
    <xf numFmtId="43" fontId="24" fillId="25" borderId="19" xfId="26" applyNumberFormat="1" applyFont="1" applyFill="1" applyBorder="1" applyAlignment="1">
      <alignment vertical="center"/>
    </xf>
    <xf numFmtId="43" fontId="24" fillId="0" borderId="19" xfId="26" applyNumberFormat="1" applyFont="1" applyFill="1" applyBorder="1" applyAlignment="1">
      <alignment vertical="center"/>
    </xf>
    <xf numFmtId="43" fontId="24" fillId="0" borderId="19" xfId="26" applyNumberFormat="1" applyFont="1" applyFill="1" applyBorder="1"/>
    <xf numFmtId="43" fontId="24" fillId="0" borderId="19" xfId="26" applyNumberFormat="1" applyFont="1" applyFill="1" applyBorder="1" applyAlignment="1"/>
    <xf numFmtId="43" fontId="0" fillId="25" borderId="19" xfId="0" applyNumberFormat="1" applyFill="1" applyBorder="1" applyAlignment="1">
      <alignment horizontal="right"/>
    </xf>
    <xf numFmtId="189" fontId="24" fillId="25" borderId="19" xfId="26" applyNumberFormat="1" applyFont="1" applyFill="1" applyBorder="1" applyAlignment="1">
      <alignment wrapText="1"/>
    </xf>
    <xf numFmtId="0" fontId="20" fillId="25" borderId="12" xfId="0" applyFont="1" applyFill="1" applyBorder="1"/>
    <xf numFmtId="0" fontId="20" fillId="26" borderId="12" xfId="0" applyFont="1" applyFill="1" applyBorder="1"/>
    <xf numFmtId="0" fontId="23" fillId="25" borderId="12" xfId="0" applyFont="1" applyFill="1" applyBorder="1"/>
    <xf numFmtId="189" fontId="24" fillId="25" borderId="12" xfId="26" applyNumberFormat="1" applyFont="1" applyFill="1" applyBorder="1" applyAlignment="1">
      <alignment wrapText="1"/>
    </xf>
    <xf numFmtId="43" fontId="24" fillId="0" borderId="12" xfId="26" applyNumberFormat="1" applyFont="1" applyFill="1" applyBorder="1" applyAlignment="1"/>
    <xf numFmtId="0" fontId="34" fillId="16" borderId="22" xfId="0" applyFont="1" applyFill="1" applyBorder="1" applyAlignment="1">
      <alignment horizontal="left" vertical="center" wrapText="1"/>
    </xf>
    <xf numFmtId="0" fontId="19" fillId="0" borderId="12" xfId="0" applyFont="1" applyFill="1" applyBorder="1"/>
    <xf numFmtId="0" fontId="36" fillId="0" borderId="19" xfId="0" applyFont="1" applyBorder="1" applyAlignment="1">
      <alignment horizontal="center" vertical="center" wrapText="1"/>
    </xf>
    <xf numFmtId="0" fontId="36" fillId="25" borderId="19" xfId="0" applyFont="1" applyFill="1" applyBorder="1" applyAlignment="1">
      <alignment horizontal="center" vertical="center" wrapText="1"/>
    </xf>
    <xf numFmtId="0" fontId="37" fillId="16" borderId="19" xfId="0" applyFont="1" applyFill="1" applyBorder="1"/>
    <xf numFmtId="0" fontId="36" fillId="16" borderId="19" xfId="0" applyFont="1" applyFill="1" applyBorder="1"/>
    <xf numFmtId="0" fontId="38" fillId="16" borderId="19" xfId="0" applyFont="1" applyFill="1" applyBorder="1"/>
    <xf numFmtId="0" fontId="36" fillId="0" borderId="19" xfId="0" applyFont="1" applyBorder="1"/>
    <xf numFmtId="0" fontId="36" fillId="0" borderId="12" xfId="0" applyFont="1" applyBorder="1" applyAlignment="1"/>
    <xf numFmtId="17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24" fillId="25" borderId="12" xfId="26" applyNumberFormat="1" applyFont="1" applyFill="1" applyBorder="1" applyAlignment="1">
      <alignment horizontal="left" vertical="center" wrapText="1"/>
    </xf>
    <xf numFmtId="43" fontId="24" fillId="25" borderId="12" xfId="26" applyNumberFormat="1" applyFont="1" applyFill="1" applyBorder="1" applyAlignment="1">
      <alignment vertical="center" wrapText="1"/>
    </xf>
    <xf numFmtId="43" fontId="19" fillId="25" borderId="19" xfId="0" applyNumberFormat="1" applyFont="1" applyFill="1" applyBorder="1" applyAlignment="1">
      <alignment horizontal="right"/>
    </xf>
    <xf numFmtId="43" fontId="0" fillId="25" borderId="19" xfId="0" applyNumberFormat="1" applyFill="1" applyBorder="1"/>
    <xf numFmtId="0" fontId="19" fillId="17" borderId="23" xfId="0" applyFont="1" applyFill="1" applyBorder="1" applyAlignment="1">
      <alignment wrapText="1"/>
    </xf>
    <xf numFmtId="0" fontId="24" fillId="0" borderId="23" xfId="0" applyFont="1" applyBorder="1" applyAlignment="1">
      <alignment wrapText="1"/>
    </xf>
    <xf numFmtId="173" fontId="19" fillId="0" borderId="12" xfId="0" applyNumberFormat="1" applyFont="1" applyFill="1" applyBorder="1" applyAlignment="1">
      <alignment horizontal="right" wrapText="1"/>
    </xf>
    <xf numFmtId="189" fontId="24" fillId="0" borderId="12" xfId="26" applyNumberFormat="1" applyFont="1" applyFill="1" applyBorder="1" applyAlignment="1">
      <alignment horizontal="right" wrapText="1"/>
    </xf>
    <xf numFmtId="49" fontId="19" fillId="16" borderId="13" xfId="0" applyNumberFormat="1" applyFont="1" applyFill="1" applyBorder="1" applyAlignment="1">
      <alignment horizontal="center"/>
    </xf>
    <xf numFmtId="0" fontId="19" fillId="16" borderId="13" xfId="0" applyFont="1" applyFill="1" applyBorder="1" applyAlignment="1">
      <alignment wrapText="1"/>
    </xf>
    <xf numFmtId="0" fontId="20" fillId="16" borderId="13" xfId="0" applyFont="1" applyFill="1" applyBorder="1"/>
    <xf numFmtId="0" fontId="19" fillId="0" borderId="0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2" xfId="0" applyFont="1" applyBorder="1" applyAlignment="1">
      <alignment vertical="center" wrapText="1"/>
    </xf>
    <xf numFmtId="49" fontId="19" fillId="0" borderId="12" xfId="0" applyNumberFormat="1" applyFont="1" applyBorder="1" applyAlignment="1">
      <alignment horizontal="center" vertical="center"/>
    </xf>
    <xf numFmtId="0" fontId="23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19" fillId="17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/>
    </xf>
    <xf numFmtId="0" fontId="32" fillId="17" borderId="0" xfId="0" applyFont="1" applyFill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0" fillId="25" borderId="0" xfId="0" applyFont="1" applyFill="1" applyBorder="1" applyAlignment="1">
      <alignment horizontal="center"/>
    </xf>
    <xf numFmtId="49" fontId="24" fillId="16" borderId="10" xfId="0" applyNumberFormat="1" applyFont="1" applyFill="1" applyBorder="1" applyAlignment="1">
      <alignment horizontal="center" wrapText="1"/>
    </xf>
    <xf numFmtId="49" fontId="23" fillId="16" borderId="11" xfId="0" applyNumberFormat="1" applyFont="1" applyFill="1" applyBorder="1" applyAlignment="1">
      <alignment horizontal="center" vertical="center"/>
    </xf>
    <xf numFmtId="49" fontId="23" fillId="16" borderId="23" xfId="0" applyNumberFormat="1" applyFont="1" applyFill="1" applyBorder="1" applyAlignment="1">
      <alignment horizontal="center" vertical="center"/>
    </xf>
    <xf numFmtId="49" fontId="23" fillId="16" borderId="24" xfId="0" applyNumberFormat="1" applyFont="1" applyFill="1" applyBorder="1" applyAlignment="1">
      <alignment horizontal="center" vertical="center"/>
    </xf>
    <xf numFmtId="49" fontId="23" fillId="16" borderId="11" xfId="0" applyNumberFormat="1" applyFont="1" applyFill="1" applyBorder="1" applyAlignment="1">
      <alignment horizontal="center"/>
    </xf>
    <xf numFmtId="49" fontId="23" fillId="16" borderId="23" xfId="0" applyNumberFormat="1" applyFont="1" applyFill="1" applyBorder="1" applyAlignment="1">
      <alignment horizontal="center"/>
    </xf>
    <xf numFmtId="49" fontId="23" fillId="16" borderId="24" xfId="0" applyNumberFormat="1" applyFont="1" applyFill="1" applyBorder="1" applyAlignment="1">
      <alignment horizontal="center"/>
    </xf>
    <xf numFmtId="49" fontId="24" fillId="16" borderId="10" xfId="0" applyNumberFormat="1" applyFont="1" applyFill="1" applyBorder="1" applyAlignment="1">
      <alignment horizontal="center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49" fontId="25" fillId="0" borderId="10" xfId="0" applyNumberFormat="1" applyFont="1" applyBorder="1" applyAlignment="1">
      <alignment vertical="center" textRotation="90" wrapText="1"/>
    </xf>
    <xf numFmtId="49" fontId="21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2" fillId="17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32" fillId="0" borderId="0" xfId="0" applyNumberFormat="1" applyFont="1" applyAlignment="1">
      <alignment horizontal="right"/>
    </xf>
    <xf numFmtId="0" fontId="33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172" fontId="32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49" fontId="36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74" fontId="36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49" fontId="36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19" fillId="16" borderId="24" xfId="0" applyNumberFormat="1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/>
    </xf>
    <xf numFmtId="49" fontId="19" fillId="16" borderId="12" xfId="0" applyNumberFormat="1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 wrapText="1"/>
    </xf>
    <xf numFmtId="0" fontId="19" fillId="16" borderId="19" xfId="0" applyFont="1" applyFill="1" applyBorder="1" applyAlignment="1">
      <alignment horizontal="center" vertical="center" wrapText="1"/>
    </xf>
    <xf numFmtId="0" fontId="19" fillId="16" borderId="27" xfId="0" applyFont="1" applyFill="1" applyBorder="1" applyAlignment="1">
      <alignment horizontal="center" vertical="center" wrapText="1"/>
    </xf>
    <xf numFmtId="0" fontId="19" fillId="16" borderId="22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19" fillId="16" borderId="18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23" fillId="16" borderId="0" xfId="0" applyFont="1" applyFill="1" applyBorder="1" applyAlignment="1">
      <alignment horizontal="center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8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Финансовый" xfId="26" builtinId="3"/>
    <cellStyle name="Хороший" xfId="2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eta\&#1089;&#1077;&#1090;&#1100;%20&#1085;&#1072;%20&#1089;&#1084;\&#1040;&#1081;&#1075;&#1102;&#1083;&#1100;\&#1087;&#1088;&#1080;&#1083;&#1086;&#1078;&#1077;&#1085;&#1080;&#1077;%20%20&#1056;&#1041;+&#1052;&#1041;%20&#1080;&#1079;&#1084;.&#1089;%20&#1044;&#1070;&#1057;&#10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T-&#1041;&#1070;&#1056;&#1054;/&#1052;&#1086;&#1080;%20&#1076;&#1086;&#1082;&#1091;&#1084;&#1077;&#1085;&#1090;&#1099;/Downloads/&#1087;&#1088;&#1080;&#1083;&#1086;&#1078;%20&#1082;%20&#1073;&#1102;&#1076;&#1078;&#1077;&#1090;&#1091;%20&#1085;&#1072;%202017&#1075;.%202%20&#1074;&#1072;&#1088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 РБ+МБ"/>
      <sheetName val="Лист1"/>
    </sheetNames>
    <sheetDataSet>
      <sheetData sheetId="0" refreshError="1"/>
      <sheetData sheetId="1" refreshError="1">
        <row r="73">
          <cell r="I73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 1"/>
      <sheetName val="прил 5"/>
      <sheetName val="прил 6"/>
      <sheetName val=" прил 8"/>
      <sheetName val="прил 10"/>
    </sheetNames>
    <sheetDataSet>
      <sheetData sheetId="0" refreshError="1"/>
      <sheetData sheetId="1" refreshError="1"/>
      <sheetData sheetId="2" refreshError="1">
        <row r="185">
          <cell r="I185">
            <v>0</v>
          </cell>
        </row>
        <row r="190">
          <cell r="I190">
            <v>0</v>
          </cell>
        </row>
        <row r="195">
          <cell r="I195">
            <v>140</v>
          </cell>
        </row>
        <row r="198">
          <cell r="I198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28">
          <cell r="I228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andia.ru/text/category/tehnologicheskoe_osnasheni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4" sqref="G4:K4"/>
    </sheetView>
  </sheetViews>
  <sheetFormatPr defaultRowHeight="12.75" x14ac:dyDescent="0.2"/>
  <cols>
    <col min="1" max="1" width="2.28515625" style="1" customWidth="1"/>
    <col min="2" max="2" width="3.28515625" style="1" customWidth="1"/>
    <col min="3" max="3" width="6.28515625" style="1" customWidth="1"/>
    <col min="4" max="4" width="3.28515625" style="1" customWidth="1"/>
    <col min="5" max="5" width="4.85546875" style="1" customWidth="1"/>
    <col min="6" max="6" width="4.42578125" style="1" customWidth="1"/>
    <col min="7" max="7" width="56.5703125" style="13" customWidth="1"/>
    <col min="8" max="8" width="8.85546875" style="13" customWidth="1"/>
    <col min="9" max="9" width="8.42578125" style="13" customWidth="1"/>
    <col min="10" max="11" width="9.140625" style="13" hidden="1" customWidth="1"/>
    <col min="12" max="16384" width="9.140625" style="13"/>
  </cols>
  <sheetData>
    <row r="1" spans="1:11" x14ac:dyDescent="0.2">
      <c r="A1" s="418"/>
      <c r="B1" s="418"/>
      <c r="C1" s="418"/>
      <c r="D1" s="418"/>
      <c r="G1" s="1"/>
      <c r="H1" s="418" t="s">
        <v>163</v>
      </c>
      <c r="I1" s="418"/>
      <c r="J1" s="418"/>
      <c r="K1" s="418"/>
    </row>
    <row r="2" spans="1:11" x14ac:dyDescent="0.2">
      <c r="A2" s="419"/>
      <c r="B2" s="419"/>
      <c r="C2" s="419"/>
      <c r="D2" s="419"/>
      <c r="G2" s="419" t="s">
        <v>972</v>
      </c>
      <c r="H2" s="419"/>
      <c r="I2" s="419"/>
      <c r="J2" s="419"/>
      <c r="K2" s="419"/>
    </row>
    <row r="3" spans="1:11" x14ac:dyDescent="0.2">
      <c r="A3" s="419"/>
      <c r="B3" s="419"/>
      <c r="C3" s="419"/>
      <c r="D3" s="419"/>
      <c r="G3" s="419" t="s">
        <v>973</v>
      </c>
      <c r="H3" s="419"/>
      <c r="I3" s="419"/>
      <c r="J3" s="419"/>
      <c r="K3" s="419"/>
    </row>
    <row r="4" spans="1:11" x14ac:dyDescent="0.2">
      <c r="A4" s="419"/>
      <c r="B4" s="419"/>
      <c r="C4" s="419"/>
      <c r="D4" s="419"/>
      <c r="G4" s="419" t="s">
        <v>1021</v>
      </c>
      <c r="H4" s="419"/>
      <c r="I4" s="419"/>
      <c r="J4" s="419"/>
      <c r="K4" s="419"/>
    </row>
    <row r="5" spans="1:11" x14ac:dyDescent="0.2">
      <c r="G5" s="6"/>
      <c r="H5" s="98"/>
    </row>
    <row r="6" spans="1:11" x14ac:dyDescent="0.2">
      <c r="A6" s="417" t="s">
        <v>69</v>
      </c>
      <c r="B6" s="417"/>
      <c r="C6" s="417"/>
      <c r="D6" s="417"/>
      <c r="E6" s="417"/>
      <c r="F6" s="417"/>
      <c r="G6" s="417"/>
      <c r="H6" s="417"/>
      <c r="I6" s="417"/>
    </row>
    <row r="7" spans="1:11" x14ac:dyDescent="0.2">
      <c r="A7" s="417" t="s">
        <v>1013</v>
      </c>
      <c r="B7" s="417"/>
      <c r="C7" s="417"/>
      <c r="D7" s="417"/>
      <c r="E7" s="417"/>
      <c r="F7" s="417"/>
      <c r="G7" s="417"/>
      <c r="H7" s="417"/>
      <c r="I7" s="417"/>
    </row>
    <row r="8" spans="1:11" x14ac:dyDescent="0.2">
      <c r="G8" s="99"/>
      <c r="H8" s="6" t="s">
        <v>70</v>
      </c>
    </row>
    <row r="9" spans="1:11" x14ac:dyDescent="0.2">
      <c r="A9" s="420" t="s">
        <v>167</v>
      </c>
      <c r="B9" s="420"/>
      <c r="C9" s="420"/>
      <c r="D9" s="420"/>
      <c r="E9" s="420"/>
      <c r="F9" s="420"/>
      <c r="G9" s="421" t="s">
        <v>168</v>
      </c>
      <c r="H9" s="421" t="s">
        <v>71</v>
      </c>
      <c r="I9" s="421" t="s">
        <v>72</v>
      </c>
    </row>
    <row r="10" spans="1:11" x14ac:dyDescent="0.2">
      <c r="A10" s="423" t="s">
        <v>170</v>
      </c>
      <c r="B10" s="423"/>
      <c r="C10" s="423"/>
      <c r="D10" s="423"/>
      <c r="E10" s="424" t="s">
        <v>171</v>
      </c>
      <c r="F10" s="424" t="s">
        <v>172</v>
      </c>
      <c r="G10" s="421"/>
      <c r="H10" s="421"/>
      <c r="I10" s="421"/>
    </row>
    <row r="11" spans="1:11" ht="54" x14ac:dyDescent="0.2">
      <c r="A11" s="100" t="s">
        <v>173</v>
      </c>
      <c r="B11" s="100" t="s">
        <v>174</v>
      </c>
      <c r="C11" s="101" t="s">
        <v>175</v>
      </c>
      <c r="D11" s="100" t="s">
        <v>176</v>
      </c>
      <c r="E11" s="424"/>
      <c r="F11" s="424"/>
      <c r="G11" s="421"/>
      <c r="H11" s="422"/>
      <c r="I11" s="422"/>
    </row>
    <row r="12" spans="1:11" ht="25.5" x14ac:dyDescent="0.2">
      <c r="A12" s="14" t="s">
        <v>177</v>
      </c>
      <c r="B12" s="14" t="s">
        <v>202</v>
      </c>
      <c r="C12" s="14" t="s">
        <v>179</v>
      </c>
      <c r="D12" s="14" t="s">
        <v>178</v>
      </c>
      <c r="E12" s="14" t="s">
        <v>180</v>
      </c>
      <c r="F12" s="14" t="s">
        <v>181</v>
      </c>
      <c r="G12" s="102" t="s">
        <v>257</v>
      </c>
      <c r="H12" s="92"/>
      <c r="I12" s="92"/>
    </row>
    <row r="13" spans="1:11" ht="25.5" x14ac:dyDescent="0.2">
      <c r="A13" s="9" t="s">
        <v>177</v>
      </c>
      <c r="B13" s="9" t="s">
        <v>202</v>
      </c>
      <c r="C13" s="9" t="s">
        <v>250</v>
      </c>
      <c r="D13" s="9" t="s">
        <v>188</v>
      </c>
      <c r="E13" s="9" t="s">
        <v>180</v>
      </c>
      <c r="F13" s="9" t="s">
        <v>184</v>
      </c>
      <c r="G13" s="95" t="s">
        <v>205</v>
      </c>
      <c r="H13" s="92">
        <v>100</v>
      </c>
      <c r="I13" s="92"/>
    </row>
    <row r="14" spans="1:11" ht="51" x14ac:dyDescent="0.2">
      <c r="A14" s="9" t="s">
        <v>177</v>
      </c>
      <c r="B14" s="9" t="s">
        <v>202</v>
      </c>
      <c r="C14" s="9" t="s">
        <v>249</v>
      </c>
      <c r="D14" s="9" t="s">
        <v>188</v>
      </c>
      <c r="E14" s="9" t="s">
        <v>180</v>
      </c>
      <c r="F14" s="9" t="s">
        <v>184</v>
      </c>
      <c r="G14" s="103" t="s">
        <v>248</v>
      </c>
      <c r="H14" s="93">
        <v>100</v>
      </c>
      <c r="I14" s="94"/>
    </row>
    <row r="15" spans="1:11" ht="25.5" x14ac:dyDescent="0.2">
      <c r="A15" s="9" t="s">
        <v>177</v>
      </c>
      <c r="B15" s="9" t="s">
        <v>202</v>
      </c>
      <c r="C15" s="9" t="s">
        <v>250</v>
      </c>
      <c r="D15" s="9" t="s">
        <v>188</v>
      </c>
      <c r="E15" s="9" t="s">
        <v>180</v>
      </c>
      <c r="F15" s="9" t="s">
        <v>184</v>
      </c>
      <c r="G15" s="103" t="s">
        <v>205</v>
      </c>
      <c r="H15" s="109">
        <v>100</v>
      </c>
      <c r="I15" s="94"/>
    </row>
    <row r="16" spans="1:11" ht="25.5" x14ac:dyDescent="0.2">
      <c r="A16" s="9" t="s">
        <v>177</v>
      </c>
      <c r="B16" s="9" t="s">
        <v>202</v>
      </c>
      <c r="C16" s="9" t="s">
        <v>3</v>
      </c>
      <c r="D16" s="9" t="s">
        <v>210</v>
      </c>
      <c r="E16" s="9" t="s">
        <v>180</v>
      </c>
      <c r="F16" s="9" t="s">
        <v>184</v>
      </c>
      <c r="G16" s="104" t="s">
        <v>247</v>
      </c>
      <c r="H16" s="103"/>
      <c r="I16" s="94">
        <v>100</v>
      </c>
    </row>
    <row r="17" spans="1:9" ht="38.25" x14ac:dyDescent="0.2">
      <c r="A17" s="14" t="s">
        <v>177</v>
      </c>
      <c r="B17" s="14" t="s">
        <v>206</v>
      </c>
      <c r="C17" s="14" t="s">
        <v>179</v>
      </c>
      <c r="D17" s="14" t="s">
        <v>178</v>
      </c>
      <c r="E17" s="14" t="s">
        <v>180</v>
      </c>
      <c r="F17" s="14" t="s">
        <v>181</v>
      </c>
      <c r="G17" s="105" t="s">
        <v>207</v>
      </c>
      <c r="H17" s="21"/>
      <c r="I17" s="22"/>
    </row>
    <row r="18" spans="1:9" ht="63.75" x14ac:dyDescent="0.2">
      <c r="A18" s="9" t="s">
        <v>177</v>
      </c>
      <c r="B18" s="9" t="s">
        <v>206</v>
      </c>
      <c r="C18" s="9" t="s">
        <v>4</v>
      </c>
      <c r="D18" s="9" t="s">
        <v>210</v>
      </c>
      <c r="E18" s="9" t="s">
        <v>180</v>
      </c>
      <c r="F18" s="9" t="s">
        <v>211</v>
      </c>
      <c r="G18" s="97" t="s">
        <v>212</v>
      </c>
      <c r="H18" s="110">
        <v>100</v>
      </c>
      <c r="I18" s="22"/>
    </row>
    <row r="19" spans="1:9" ht="51" x14ac:dyDescent="0.2">
      <c r="A19" s="9" t="s">
        <v>177</v>
      </c>
      <c r="B19" s="9" t="s">
        <v>206</v>
      </c>
      <c r="C19" s="9" t="s">
        <v>213</v>
      </c>
      <c r="D19" s="9" t="s">
        <v>188</v>
      </c>
      <c r="E19" s="9" t="s">
        <v>180</v>
      </c>
      <c r="F19" s="9" t="s">
        <v>211</v>
      </c>
      <c r="G19" s="106" t="s">
        <v>214</v>
      </c>
      <c r="H19" s="110">
        <v>100</v>
      </c>
      <c r="I19" s="22"/>
    </row>
    <row r="20" spans="1:9" s="16" customFormat="1" ht="25.5" x14ac:dyDescent="0.2">
      <c r="A20" s="14" t="s">
        <v>177</v>
      </c>
      <c r="B20" s="14" t="s">
        <v>215</v>
      </c>
      <c r="C20" s="14" t="s">
        <v>179</v>
      </c>
      <c r="D20" s="14" t="s">
        <v>178</v>
      </c>
      <c r="E20" s="14" t="s">
        <v>180</v>
      </c>
      <c r="F20" s="14" t="s">
        <v>181</v>
      </c>
      <c r="G20" s="105" t="s">
        <v>216</v>
      </c>
      <c r="H20" s="110"/>
      <c r="I20" s="23"/>
    </row>
    <row r="21" spans="1:9" x14ac:dyDescent="0.2">
      <c r="A21" s="9" t="s">
        <v>177</v>
      </c>
      <c r="B21" s="9" t="s">
        <v>215</v>
      </c>
      <c r="C21" s="9" t="s">
        <v>217</v>
      </c>
      <c r="D21" s="9" t="s">
        <v>183</v>
      </c>
      <c r="E21" s="9" t="s">
        <v>180</v>
      </c>
      <c r="F21" s="9" t="s">
        <v>211</v>
      </c>
      <c r="G21" s="97" t="s">
        <v>218</v>
      </c>
      <c r="H21" s="110">
        <v>40</v>
      </c>
      <c r="I21" s="22"/>
    </row>
    <row r="22" spans="1:9" s="16" customFormat="1" ht="25.5" x14ac:dyDescent="0.2">
      <c r="A22" s="14" t="s">
        <v>177</v>
      </c>
      <c r="B22" s="14" t="s">
        <v>235</v>
      </c>
      <c r="C22" s="14" t="s">
        <v>179</v>
      </c>
      <c r="D22" s="14" t="s">
        <v>178</v>
      </c>
      <c r="E22" s="14" t="s">
        <v>180</v>
      </c>
      <c r="F22" s="14" t="s">
        <v>181</v>
      </c>
      <c r="G22" s="105" t="s">
        <v>73</v>
      </c>
      <c r="H22" s="110"/>
      <c r="I22" s="23"/>
    </row>
    <row r="23" spans="1:9" ht="38.25" x14ac:dyDescent="0.2">
      <c r="A23" s="9" t="s">
        <v>177</v>
      </c>
      <c r="B23" s="9" t="s">
        <v>235</v>
      </c>
      <c r="C23" s="9" t="s">
        <v>243</v>
      </c>
      <c r="D23" s="9" t="s">
        <v>188</v>
      </c>
      <c r="E23" s="9" t="s">
        <v>180</v>
      </c>
      <c r="F23" s="9" t="s">
        <v>236</v>
      </c>
      <c r="G23" s="97" t="s">
        <v>74</v>
      </c>
      <c r="H23" s="110">
        <v>100</v>
      </c>
      <c r="I23" s="22"/>
    </row>
    <row r="24" spans="1:9" ht="25.5" x14ac:dyDescent="0.2">
      <c r="A24" s="9" t="s">
        <v>177</v>
      </c>
      <c r="B24" s="9" t="s">
        <v>235</v>
      </c>
      <c r="C24" s="9" t="s">
        <v>5</v>
      </c>
      <c r="D24" s="9" t="s">
        <v>188</v>
      </c>
      <c r="E24" s="9" t="s">
        <v>180</v>
      </c>
      <c r="F24" s="9" t="s">
        <v>236</v>
      </c>
      <c r="G24" s="97" t="s">
        <v>6</v>
      </c>
      <c r="H24" s="110">
        <v>100</v>
      </c>
      <c r="I24" s="22"/>
    </row>
    <row r="25" spans="1:9" ht="51" x14ac:dyDescent="0.2">
      <c r="A25" s="9" t="s">
        <v>177</v>
      </c>
      <c r="B25" s="9" t="s">
        <v>235</v>
      </c>
      <c r="C25" s="9" t="s">
        <v>252</v>
      </c>
      <c r="D25" s="9" t="s">
        <v>188</v>
      </c>
      <c r="E25" s="9" t="s">
        <v>180</v>
      </c>
      <c r="F25" s="9" t="s">
        <v>236</v>
      </c>
      <c r="G25" s="107" t="s">
        <v>251</v>
      </c>
      <c r="H25" s="110">
        <v>100</v>
      </c>
      <c r="I25" s="22"/>
    </row>
    <row r="26" spans="1:9" ht="38.25" x14ac:dyDescent="0.2">
      <c r="A26" s="9" t="s">
        <v>177</v>
      </c>
      <c r="B26" s="9" t="s">
        <v>235</v>
      </c>
      <c r="C26" s="9" t="s">
        <v>254</v>
      </c>
      <c r="D26" s="9" t="s">
        <v>188</v>
      </c>
      <c r="E26" s="9" t="s">
        <v>180</v>
      </c>
      <c r="F26" s="9" t="s">
        <v>236</v>
      </c>
      <c r="G26" s="108" t="s">
        <v>253</v>
      </c>
      <c r="H26" s="110">
        <v>100</v>
      </c>
      <c r="I26" s="22"/>
    </row>
    <row r="27" spans="1:9" s="16" customFormat="1" ht="25.5" x14ac:dyDescent="0.2">
      <c r="A27" s="14" t="s">
        <v>177</v>
      </c>
      <c r="B27" s="14" t="s">
        <v>237</v>
      </c>
      <c r="C27" s="14" t="s">
        <v>179</v>
      </c>
      <c r="D27" s="14" t="s">
        <v>178</v>
      </c>
      <c r="E27" s="14" t="s">
        <v>180</v>
      </c>
      <c r="F27" s="14" t="s">
        <v>181</v>
      </c>
      <c r="G27" s="105" t="s">
        <v>75</v>
      </c>
      <c r="H27" s="110"/>
      <c r="I27" s="23"/>
    </row>
    <row r="28" spans="1:9" ht="38.25" x14ac:dyDescent="0.2">
      <c r="A28" s="9" t="s">
        <v>177</v>
      </c>
      <c r="B28" s="9" t="s">
        <v>237</v>
      </c>
      <c r="C28" s="9" t="s">
        <v>130</v>
      </c>
      <c r="D28" s="9" t="s">
        <v>210</v>
      </c>
      <c r="E28" s="9" t="s">
        <v>180</v>
      </c>
      <c r="F28" s="9" t="s">
        <v>76</v>
      </c>
      <c r="G28" s="97" t="s">
        <v>77</v>
      </c>
      <c r="H28" s="110">
        <v>100</v>
      </c>
      <c r="I28" s="22"/>
    </row>
    <row r="29" spans="1:9" ht="76.5" x14ac:dyDescent="0.2">
      <c r="A29" s="9" t="s">
        <v>177</v>
      </c>
      <c r="B29" s="9" t="s">
        <v>237</v>
      </c>
      <c r="C29" s="9" t="s">
        <v>78</v>
      </c>
      <c r="D29" s="9" t="s">
        <v>188</v>
      </c>
      <c r="E29" s="9" t="s">
        <v>180</v>
      </c>
      <c r="F29" s="9" t="s">
        <v>79</v>
      </c>
      <c r="G29" s="97" t="s">
        <v>80</v>
      </c>
      <c r="H29" s="110">
        <v>100</v>
      </c>
      <c r="I29" s="22"/>
    </row>
    <row r="30" spans="1:9" s="16" customFormat="1" x14ac:dyDescent="0.2">
      <c r="A30" s="14" t="s">
        <v>177</v>
      </c>
      <c r="B30" s="14" t="s">
        <v>59</v>
      </c>
      <c r="C30" s="14" t="s">
        <v>179</v>
      </c>
      <c r="D30" s="14" t="s">
        <v>178</v>
      </c>
      <c r="E30" s="14" t="s">
        <v>180</v>
      </c>
      <c r="F30" s="14" t="s">
        <v>181</v>
      </c>
      <c r="G30" s="105" t="s">
        <v>81</v>
      </c>
      <c r="H30" s="110"/>
      <c r="I30" s="23"/>
    </row>
    <row r="31" spans="1:9" ht="25.5" x14ac:dyDescent="0.2">
      <c r="A31" s="9" t="s">
        <v>177</v>
      </c>
      <c r="B31" s="9" t="s">
        <v>59</v>
      </c>
      <c r="C31" s="9" t="s">
        <v>82</v>
      </c>
      <c r="D31" s="9" t="s">
        <v>188</v>
      </c>
      <c r="E31" s="9" t="s">
        <v>180</v>
      </c>
      <c r="F31" s="9" t="s">
        <v>222</v>
      </c>
      <c r="G31" s="97" t="s">
        <v>83</v>
      </c>
      <c r="H31" s="110">
        <v>100</v>
      </c>
      <c r="I31" s="22"/>
    </row>
    <row r="32" spans="1:9" s="16" customFormat="1" x14ac:dyDescent="0.2">
      <c r="A32" s="14" t="s">
        <v>177</v>
      </c>
      <c r="B32" s="14" t="s">
        <v>219</v>
      </c>
      <c r="C32" s="14" t="s">
        <v>179</v>
      </c>
      <c r="D32" s="14" t="s">
        <v>178</v>
      </c>
      <c r="E32" s="14" t="s">
        <v>180</v>
      </c>
      <c r="F32" s="14" t="s">
        <v>181</v>
      </c>
      <c r="G32" s="105" t="s">
        <v>220</v>
      </c>
      <c r="H32" s="110"/>
      <c r="I32" s="23"/>
    </row>
    <row r="33" spans="1:9" ht="63.75" x14ac:dyDescent="0.2">
      <c r="A33" s="9" t="s">
        <v>177</v>
      </c>
      <c r="B33" s="9" t="s">
        <v>219</v>
      </c>
      <c r="C33" s="9" t="s">
        <v>200</v>
      </c>
      <c r="D33" s="9" t="s">
        <v>183</v>
      </c>
      <c r="E33" s="9" t="s">
        <v>180</v>
      </c>
      <c r="F33" s="9" t="s">
        <v>222</v>
      </c>
      <c r="G33" s="97" t="s">
        <v>225</v>
      </c>
      <c r="H33" s="110">
        <v>100</v>
      </c>
      <c r="I33" s="22"/>
    </row>
    <row r="34" spans="1:9" ht="51" x14ac:dyDescent="0.2">
      <c r="A34" s="9" t="s">
        <v>177</v>
      </c>
      <c r="B34" s="9" t="s">
        <v>219</v>
      </c>
      <c r="C34" s="9" t="s">
        <v>154</v>
      </c>
      <c r="D34" s="9" t="s">
        <v>188</v>
      </c>
      <c r="E34" s="9" t="s">
        <v>180</v>
      </c>
      <c r="F34" s="9" t="s">
        <v>222</v>
      </c>
      <c r="G34" s="97" t="s">
        <v>155</v>
      </c>
      <c r="H34" s="110">
        <v>100</v>
      </c>
      <c r="I34" s="22"/>
    </row>
    <row r="35" spans="1:9" ht="63.75" x14ac:dyDescent="0.2">
      <c r="A35" s="9" t="s">
        <v>177</v>
      </c>
      <c r="B35" s="9" t="s">
        <v>219</v>
      </c>
      <c r="C35" s="9" t="s">
        <v>255</v>
      </c>
      <c r="D35" s="9" t="s">
        <v>188</v>
      </c>
      <c r="E35" s="9" t="s">
        <v>180</v>
      </c>
      <c r="F35" s="9" t="s">
        <v>222</v>
      </c>
      <c r="G35" s="97" t="s">
        <v>256</v>
      </c>
      <c r="H35" s="110">
        <v>100</v>
      </c>
      <c r="I35" s="22"/>
    </row>
    <row r="36" spans="1:9" ht="38.25" x14ac:dyDescent="0.2">
      <c r="A36" s="9" t="s">
        <v>177</v>
      </c>
      <c r="B36" s="9" t="s">
        <v>219</v>
      </c>
      <c r="C36" s="9" t="s">
        <v>228</v>
      </c>
      <c r="D36" s="9" t="s">
        <v>188</v>
      </c>
      <c r="E36" s="9" t="s">
        <v>180</v>
      </c>
      <c r="F36" s="9" t="s">
        <v>222</v>
      </c>
      <c r="G36" s="97" t="s">
        <v>229</v>
      </c>
      <c r="H36" s="110">
        <v>100</v>
      </c>
      <c r="I36" s="22"/>
    </row>
    <row r="37" spans="1:9" s="16" customFormat="1" x14ac:dyDescent="0.2">
      <c r="A37" s="14" t="s">
        <v>177</v>
      </c>
      <c r="B37" s="14" t="s">
        <v>61</v>
      </c>
      <c r="C37" s="14" t="s">
        <v>179</v>
      </c>
      <c r="D37" s="14" t="s">
        <v>178</v>
      </c>
      <c r="E37" s="14" t="s">
        <v>180</v>
      </c>
      <c r="F37" s="14" t="s">
        <v>181</v>
      </c>
      <c r="G37" s="105" t="s">
        <v>84</v>
      </c>
      <c r="H37" s="110"/>
      <c r="I37" s="23"/>
    </row>
    <row r="38" spans="1:9" ht="25.5" x14ac:dyDescent="0.2">
      <c r="A38" s="9" t="s">
        <v>177</v>
      </c>
      <c r="B38" s="9" t="s">
        <v>61</v>
      </c>
      <c r="C38" s="9" t="s">
        <v>85</v>
      </c>
      <c r="D38" s="9" t="s">
        <v>188</v>
      </c>
      <c r="E38" s="9" t="s">
        <v>180</v>
      </c>
      <c r="F38" s="9" t="s">
        <v>86</v>
      </c>
      <c r="G38" s="96" t="s">
        <v>87</v>
      </c>
      <c r="H38" s="110">
        <v>100</v>
      </c>
      <c r="I38" s="22"/>
    </row>
  </sheetData>
  <mergeCells count="17">
    <mergeCell ref="A9:F9"/>
    <mergeCell ref="G9:G11"/>
    <mergeCell ref="H9:H11"/>
    <mergeCell ref="I9:I11"/>
    <mergeCell ref="A10:D10"/>
    <mergeCell ref="E10:E11"/>
    <mergeCell ref="F10:F11"/>
    <mergeCell ref="A6:I6"/>
    <mergeCell ref="A7:I7"/>
    <mergeCell ref="A1:D1"/>
    <mergeCell ref="A2:D2"/>
    <mergeCell ref="A3:D3"/>
    <mergeCell ref="A4:D4"/>
    <mergeCell ref="G4:K4"/>
    <mergeCell ref="H1:K1"/>
    <mergeCell ref="G2:K2"/>
    <mergeCell ref="G3:K3"/>
  </mergeCells>
  <phoneticPr fontId="29" type="noConversion"/>
  <pageMargins left="0.70866141732283472" right="0.11811023622047245" top="0.39370078740157483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zoomScale="80" zoomScaleNormal="8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G5" sqref="G5"/>
    </sheetView>
  </sheetViews>
  <sheetFormatPr defaultRowHeight="15" x14ac:dyDescent="0.2"/>
  <cols>
    <col min="1" max="1" width="2.28515625" style="66" customWidth="1"/>
    <col min="2" max="2" width="3.28515625" style="66" customWidth="1"/>
    <col min="3" max="3" width="6.28515625" style="66" customWidth="1"/>
    <col min="4" max="4" width="3.28515625" style="66" customWidth="1"/>
    <col min="5" max="5" width="4.85546875" style="66" customWidth="1"/>
    <col min="6" max="6" width="4.42578125" style="66" customWidth="1"/>
    <col min="7" max="7" width="76.85546875" style="91" customWidth="1"/>
    <col min="8" max="8" width="15" style="54" customWidth="1"/>
    <col min="9" max="9" width="14.85546875" style="54" customWidth="1"/>
    <col min="10" max="10" width="14.5703125" style="54" customWidth="1"/>
    <col min="11" max="16384" width="9.140625" style="54"/>
  </cols>
  <sheetData>
    <row r="1" spans="1:10" x14ac:dyDescent="0.2">
      <c r="A1" s="53"/>
      <c r="B1" s="53"/>
      <c r="C1" s="53"/>
      <c r="D1" s="53"/>
      <c r="E1" s="53"/>
      <c r="F1" s="53"/>
      <c r="G1" s="435" t="s">
        <v>164</v>
      </c>
      <c r="H1" s="435"/>
      <c r="I1" s="435"/>
      <c r="J1" s="435"/>
    </row>
    <row r="2" spans="1:10" ht="15.75" customHeight="1" x14ac:dyDescent="0.25">
      <c r="A2" s="55"/>
      <c r="B2" s="56"/>
      <c r="C2" s="57"/>
      <c r="D2" s="58"/>
      <c r="E2" s="55" t="s">
        <v>137</v>
      </c>
      <c r="F2" s="56"/>
      <c r="G2" s="436" t="s">
        <v>970</v>
      </c>
      <c r="H2" s="436"/>
      <c r="I2" s="436"/>
      <c r="J2" s="436"/>
    </row>
    <row r="3" spans="1:10" x14ac:dyDescent="0.2">
      <c r="A3" s="59"/>
      <c r="B3" s="59"/>
      <c r="C3" s="59"/>
      <c r="D3" s="59"/>
      <c r="E3" s="59"/>
      <c r="F3" s="59"/>
      <c r="G3" s="436" t="s">
        <v>971</v>
      </c>
      <c r="H3" s="436"/>
      <c r="I3" s="436"/>
      <c r="J3" s="436"/>
    </row>
    <row r="4" spans="1:10" ht="15.75" customHeight="1" x14ac:dyDescent="0.25">
      <c r="A4" s="60"/>
      <c r="B4" s="56"/>
      <c r="C4" s="57"/>
      <c r="D4" s="58"/>
      <c r="E4" s="59"/>
      <c r="F4" s="59"/>
      <c r="G4" s="59"/>
      <c r="H4" s="437" t="s">
        <v>1027</v>
      </c>
      <c r="I4" s="437"/>
      <c r="J4" s="437"/>
    </row>
    <row r="5" spans="1:10" x14ac:dyDescent="0.2">
      <c r="A5" s="61"/>
      <c r="B5" s="62"/>
      <c r="C5" s="62"/>
      <c r="D5" s="63"/>
      <c r="E5" s="64"/>
      <c r="F5" s="62"/>
      <c r="G5" s="65"/>
      <c r="H5" s="328"/>
    </row>
    <row r="6" spans="1:10" ht="15.75" customHeight="1" x14ac:dyDescent="0.25">
      <c r="A6" s="434" t="s">
        <v>166</v>
      </c>
      <c r="B6" s="434"/>
      <c r="C6" s="434"/>
      <c r="D6" s="434"/>
      <c r="E6" s="434"/>
      <c r="F6" s="434"/>
      <c r="G6" s="434"/>
      <c r="H6" s="434"/>
      <c r="I6" s="434"/>
    </row>
    <row r="7" spans="1:10" ht="15.75" customHeight="1" x14ac:dyDescent="0.25">
      <c r="A7" s="434" t="s">
        <v>1014</v>
      </c>
      <c r="B7" s="434"/>
      <c r="C7" s="434"/>
      <c r="D7" s="434"/>
      <c r="E7" s="434"/>
      <c r="F7" s="434"/>
      <c r="G7" s="434"/>
      <c r="H7" s="434"/>
      <c r="I7" s="434"/>
    </row>
    <row r="8" spans="1:10" ht="15" customHeight="1" x14ac:dyDescent="0.25">
      <c r="G8" s="67"/>
      <c r="H8" s="329" t="s">
        <v>890</v>
      </c>
    </row>
    <row r="9" spans="1:10" ht="26.25" customHeight="1" x14ac:dyDescent="0.2">
      <c r="A9" s="430" t="s">
        <v>167</v>
      </c>
      <c r="B9" s="430"/>
      <c r="C9" s="430"/>
      <c r="D9" s="430"/>
      <c r="E9" s="430"/>
      <c r="F9" s="430"/>
      <c r="G9" s="431" t="s">
        <v>168</v>
      </c>
      <c r="H9" s="432" t="s">
        <v>960</v>
      </c>
      <c r="I9" s="426" t="s">
        <v>961</v>
      </c>
      <c r="J9" s="427"/>
    </row>
    <row r="10" spans="1:10" ht="18.75" customHeight="1" x14ac:dyDescent="0.2">
      <c r="A10" s="433" t="s">
        <v>170</v>
      </c>
      <c r="B10" s="433"/>
      <c r="C10" s="433"/>
      <c r="D10" s="433"/>
      <c r="E10" s="425" t="s">
        <v>171</v>
      </c>
      <c r="F10" s="425" t="s">
        <v>172</v>
      </c>
      <c r="G10" s="431"/>
      <c r="H10" s="432"/>
      <c r="I10" s="428" t="s">
        <v>962</v>
      </c>
      <c r="J10" s="428" t="s">
        <v>963</v>
      </c>
    </row>
    <row r="11" spans="1:10" ht="40.5" customHeight="1" x14ac:dyDescent="0.2">
      <c r="A11" s="68" t="s">
        <v>173</v>
      </c>
      <c r="B11" s="68" t="s">
        <v>174</v>
      </c>
      <c r="C11" s="69" t="s">
        <v>175</v>
      </c>
      <c r="D11" s="68" t="s">
        <v>176</v>
      </c>
      <c r="E11" s="425"/>
      <c r="F11" s="425"/>
      <c r="G11" s="431"/>
      <c r="H11" s="432"/>
      <c r="I11" s="429"/>
      <c r="J11" s="429"/>
    </row>
    <row r="12" spans="1:10" ht="19.5" customHeight="1" x14ac:dyDescent="0.2">
      <c r="A12" s="70" t="s">
        <v>177</v>
      </c>
      <c r="B12" s="70" t="s">
        <v>178</v>
      </c>
      <c r="C12" s="70" t="s">
        <v>179</v>
      </c>
      <c r="D12" s="70" t="s">
        <v>178</v>
      </c>
      <c r="E12" s="70" t="s">
        <v>180</v>
      </c>
      <c r="F12" s="70" t="s">
        <v>181</v>
      </c>
      <c r="G12" s="71" t="s">
        <v>182</v>
      </c>
      <c r="H12" s="371">
        <f>H13+H20+H24+H26+H30+H32+H37+H44+H39+H40+H42+H15+H41</f>
        <v>32424.599999999995</v>
      </c>
      <c r="I12" s="371">
        <f>I13+I20+I24+I26+I30+I32+I37+I44+I39+I40+I42+I15+I41</f>
        <v>32424.599999999995</v>
      </c>
      <c r="J12" s="400">
        <f>J13+J20+J24+J26+J30+J32+J37+J44+J39+J40+J42+J15+J41</f>
        <v>32424.599999999995</v>
      </c>
    </row>
    <row r="13" spans="1:10" ht="19.5" customHeight="1" x14ac:dyDescent="0.2">
      <c r="A13" s="70" t="s">
        <v>177</v>
      </c>
      <c r="B13" s="70" t="s">
        <v>183</v>
      </c>
      <c r="C13" s="70" t="s">
        <v>179</v>
      </c>
      <c r="D13" s="70" t="s">
        <v>178</v>
      </c>
      <c r="E13" s="70" t="s">
        <v>180</v>
      </c>
      <c r="F13" s="70" t="s">
        <v>184</v>
      </c>
      <c r="G13" s="72" t="s">
        <v>185</v>
      </c>
      <c r="H13" s="372">
        <f>H14</f>
        <v>8488.7999999999993</v>
      </c>
      <c r="I13" s="372">
        <f>I14</f>
        <v>8488.7999999999993</v>
      </c>
      <c r="J13" s="401">
        <f>J14</f>
        <v>8488.7999999999993</v>
      </c>
    </row>
    <row r="14" spans="1:10" ht="19.5" customHeight="1" x14ac:dyDescent="0.2">
      <c r="A14" s="70" t="s">
        <v>177</v>
      </c>
      <c r="B14" s="70" t="s">
        <v>183</v>
      </c>
      <c r="C14" s="70" t="s">
        <v>186</v>
      </c>
      <c r="D14" s="70" t="s">
        <v>183</v>
      </c>
      <c r="E14" s="70" t="s">
        <v>180</v>
      </c>
      <c r="F14" s="70" t="s">
        <v>184</v>
      </c>
      <c r="G14" s="73" t="s">
        <v>187</v>
      </c>
      <c r="H14" s="373">
        <v>8488.7999999999993</v>
      </c>
      <c r="I14" s="373">
        <v>8488.7999999999993</v>
      </c>
      <c r="J14" s="330">
        <v>8488.7999999999993</v>
      </c>
    </row>
    <row r="15" spans="1:10" ht="28.5" customHeight="1" x14ac:dyDescent="0.2">
      <c r="A15" s="79" t="s">
        <v>177</v>
      </c>
      <c r="B15" s="79" t="s">
        <v>238</v>
      </c>
      <c r="C15" s="79" t="s">
        <v>179</v>
      </c>
      <c r="D15" s="79" t="s">
        <v>178</v>
      </c>
      <c r="E15" s="79" t="s">
        <v>180</v>
      </c>
      <c r="F15" s="79" t="s">
        <v>181</v>
      </c>
      <c r="G15" s="74" t="s">
        <v>263</v>
      </c>
      <c r="H15" s="374">
        <f>H16+H17+H18+H19</f>
        <v>2990.6</v>
      </c>
      <c r="I15" s="374">
        <f>I16+I17+I18+I19</f>
        <v>2990.6</v>
      </c>
      <c r="J15" s="331">
        <f>J16+J17+J18+J19</f>
        <v>2990.6</v>
      </c>
    </row>
    <row r="16" spans="1:10" ht="37.5" customHeight="1" x14ac:dyDescent="0.2">
      <c r="A16" s="70" t="s">
        <v>177</v>
      </c>
      <c r="B16" s="70" t="s">
        <v>238</v>
      </c>
      <c r="C16" s="70" t="s">
        <v>264</v>
      </c>
      <c r="D16" s="70" t="s">
        <v>183</v>
      </c>
      <c r="E16" s="70" t="s">
        <v>180</v>
      </c>
      <c r="F16" s="70" t="s">
        <v>184</v>
      </c>
      <c r="G16" s="73" t="s">
        <v>265</v>
      </c>
      <c r="H16" s="373">
        <v>1199.5999999999999</v>
      </c>
      <c r="I16" s="373">
        <v>1199.5999999999999</v>
      </c>
      <c r="J16" s="330">
        <v>1199.5999999999999</v>
      </c>
    </row>
    <row r="17" spans="1:10" ht="45.75" customHeight="1" x14ac:dyDescent="0.2">
      <c r="A17" s="70" t="s">
        <v>177</v>
      </c>
      <c r="B17" s="70" t="s">
        <v>238</v>
      </c>
      <c r="C17" s="70" t="s">
        <v>266</v>
      </c>
      <c r="D17" s="70" t="s">
        <v>183</v>
      </c>
      <c r="E17" s="70" t="s">
        <v>180</v>
      </c>
      <c r="F17" s="70" t="s">
        <v>184</v>
      </c>
      <c r="G17" s="73" t="s">
        <v>267</v>
      </c>
      <c r="H17" s="373">
        <v>15</v>
      </c>
      <c r="I17" s="373">
        <v>15</v>
      </c>
      <c r="J17" s="330">
        <v>15</v>
      </c>
    </row>
    <row r="18" spans="1:10" ht="46.5" customHeight="1" x14ac:dyDescent="0.2">
      <c r="A18" s="70" t="s">
        <v>177</v>
      </c>
      <c r="B18" s="70" t="s">
        <v>238</v>
      </c>
      <c r="C18" s="70" t="s">
        <v>268</v>
      </c>
      <c r="D18" s="70" t="s">
        <v>183</v>
      </c>
      <c r="E18" s="70" t="s">
        <v>180</v>
      </c>
      <c r="F18" s="70" t="s">
        <v>184</v>
      </c>
      <c r="G18" s="73" t="s">
        <v>269</v>
      </c>
      <c r="H18" s="373">
        <v>2150</v>
      </c>
      <c r="I18" s="373">
        <v>2150</v>
      </c>
      <c r="J18" s="330">
        <v>2150</v>
      </c>
    </row>
    <row r="19" spans="1:10" ht="51" customHeight="1" x14ac:dyDescent="0.2">
      <c r="A19" s="70" t="s">
        <v>177</v>
      </c>
      <c r="B19" s="70" t="s">
        <v>238</v>
      </c>
      <c r="C19" s="70" t="s">
        <v>270</v>
      </c>
      <c r="D19" s="70" t="s">
        <v>183</v>
      </c>
      <c r="E19" s="70" t="s">
        <v>180</v>
      </c>
      <c r="F19" s="70" t="s">
        <v>184</v>
      </c>
      <c r="G19" s="73" t="s">
        <v>271</v>
      </c>
      <c r="H19" s="373">
        <v>-374</v>
      </c>
      <c r="I19" s="373">
        <v>-374</v>
      </c>
      <c r="J19" s="330">
        <v>-374</v>
      </c>
    </row>
    <row r="20" spans="1:10" ht="19.5" customHeight="1" x14ac:dyDescent="0.2">
      <c r="A20" s="70" t="s">
        <v>177</v>
      </c>
      <c r="B20" s="70" t="s">
        <v>188</v>
      </c>
      <c r="C20" s="70" t="s">
        <v>179</v>
      </c>
      <c r="D20" s="70" t="s">
        <v>178</v>
      </c>
      <c r="E20" s="70" t="s">
        <v>180</v>
      </c>
      <c r="F20" s="70" t="s">
        <v>181</v>
      </c>
      <c r="G20" s="74" t="s">
        <v>189</v>
      </c>
      <c r="H20" s="375">
        <f>H21+H22+H23</f>
        <v>2890</v>
      </c>
      <c r="I20" s="375">
        <f>I21+I22+I23</f>
        <v>2890</v>
      </c>
      <c r="J20" s="332">
        <f>J21+J22+J23</f>
        <v>2890</v>
      </c>
    </row>
    <row r="21" spans="1:10" ht="28.5" customHeight="1" x14ac:dyDescent="0.2">
      <c r="A21" s="70" t="s">
        <v>177</v>
      </c>
      <c r="B21" s="70" t="s">
        <v>188</v>
      </c>
      <c r="C21" s="70" t="s">
        <v>186</v>
      </c>
      <c r="D21" s="75" t="s">
        <v>190</v>
      </c>
      <c r="E21" s="70" t="s">
        <v>180</v>
      </c>
      <c r="F21" s="70" t="s">
        <v>184</v>
      </c>
      <c r="G21" s="73" t="s">
        <v>191</v>
      </c>
      <c r="H21" s="373">
        <v>1365</v>
      </c>
      <c r="I21" s="373">
        <v>1365</v>
      </c>
      <c r="J21" s="330">
        <v>1365</v>
      </c>
    </row>
    <row r="22" spans="1:10" ht="19.5" customHeight="1" x14ac:dyDescent="0.2">
      <c r="A22" s="70" t="s">
        <v>177</v>
      </c>
      <c r="B22" s="70" t="s">
        <v>188</v>
      </c>
      <c r="C22" s="70" t="s">
        <v>192</v>
      </c>
      <c r="D22" s="70" t="s">
        <v>183</v>
      </c>
      <c r="E22" s="70" t="s">
        <v>180</v>
      </c>
      <c r="F22" s="70" t="s">
        <v>184</v>
      </c>
      <c r="G22" s="73" t="s">
        <v>193</v>
      </c>
      <c r="H22" s="373">
        <v>1485</v>
      </c>
      <c r="I22" s="373">
        <v>1485</v>
      </c>
      <c r="J22" s="330">
        <v>1485</v>
      </c>
    </row>
    <row r="23" spans="1:10" ht="35.25" customHeight="1" x14ac:dyDescent="0.2">
      <c r="A23" s="70" t="s">
        <v>177</v>
      </c>
      <c r="B23" s="70" t="s">
        <v>188</v>
      </c>
      <c r="C23" s="70" t="s">
        <v>138</v>
      </c>
      <c r="D23" s="70" t="s">
        <v>190</v>
      </c>
      <c r="E23" s="70" t="s">
        <v>180</v>
      </c>
      <c r="F23" s="70" t="s">
        <v>184</v>
      </c>
      <c r="G23" s="73" t="s">
        <v>139</v>
      </c>
      <c r="H23" s="373">
        <v>40</v>
      </c>
      <c r="I23" s="373">
        <v>40</v>
      </c>
      <c r="J23" s="330">
        <v>40</v>
      </c>
    </row>
    <row r="24" spans="1:10" ht="19.5" customHeight="1" x14ac:dyDescent="0.2">
      <c r="A24" s="70" t="s">
        <v>177</v>
      </c>
      <c r="B24" s="70" t="s">
        <v>194</v>
      </c>
      <c r="C24" s="70" t="s">
        <v>179</v>
      </c>
      <c r="D24" s="70" t="s">
        <v>178</v>
      </c>
      <c r="E24" s="70" t="s">
        <v>180</v>
      </c>
      <c r="F24" s="70" t="s">
        <v>181</v>
      </c>
      <c r="G24" s="74" t="s">
        <v>195</v>
      </c>
      <c r="H24" s="375">
        <f>H25</f>
        <v>12735.9</v>
      </c>
      <c r="I24" s="375">
        <f>I25</f>
        <v>12735.9</v>
      </c>
      <c r="J24" s="332">
        <f>J25</f>
        <v>12735.9</v>
      </c>
    </row>
    <row r="25" spans="1:10" ht="19.5" customHeight="1" x14ac:dyDescent="0.2">
      <c r="A25" s="70" t="s">
        <v>177</v>
      </c>
      <c r="B25" s="70" t="s">
        <v>194</v>
      </c>
      <c r="C25" s="70" t="s">
        <v>186</v>
      </c>
      <c r="D25" s="70" t="s">
        <v>190</v>
      </c>
      <c r="E25" s="70" t="s">
        <v>180</v>
      </c>
      <c r="F25" s="70" t="s">
        <v>184</v>
      </c>
      <c r="G25" s="73" t="s">
        <v>196</v>
      </c>
      <c r="H25" s="373">
        <v>12735.9</v>
      </c>
      <c r="I25" s="373">
        <v>12735.9</v>
      </c>
      <c r="J25" s="330">
        <v>12735.9</v>
      </c>
    </row>
    <row r="26" spans="1:10" ht="19.5" customHeight="1" x14ac:dyDescent="0.2">
      <c r="A26" s="70" t="s">
        <v>177</v>
      </c>
      <c r="B26" s="70" t="s">
        <v>197</v>
      </c>
      <c r="C26" s="70" t="s">
        <v>179</v>
      </c>
      <c r="D26" s="70" t="s">
        <v>178</v>
      </c>
      <c r="E26" s="70" t="s">
        <v>180</v>
      </c>
      <c r="F26" s="70" t="s">
        <v>181</v>
      </c>
      <c r="G26" s="74" t="s">
        <v>198</v>
      </c>
      <c r="H26" s="375">
        <f>H27+H29</f>
        <v>206</v>
      </c>
      <c r="I26" s="375">
        <f>I27+I29</f>
        <v>206</v>
      </c>
      <c r="J26" s="332">
        <f>J27+J29</f>
        <v>206</v>
      </c>
    </row>
    <row r="27" spans="1:10" ht="30.75" customHeight="1" x14ac:dyDescent="0.2">
      <c r="A27" s="70" t="s">
        <v>177</v>
      </c>
      <c r="B27" s="70" t="s">
        <v>197</v>
      </c>
      <c r="C27" s="70" t="s">
        <v>192</v>
      </c>
      <c r="D27" s="70" t="s">
        <v>183</v>
      </c>
      <c r="E27" s="70" t="s">
        <v>180</v>
      </c>
      <c r="F27" s="70" t="s">
        <v>181</v>
      </c>
      <c r="G27" s="74" t="s">
        <v>199</v>
      </c>
      <c r="H27" s="375">
        <f>H28</f>
        <v>70</v>
      </c>
      <c r="I27" s="375">
        <f>I28</f>
        <v>70</v>
      </c>
      <c r="J27" s="332">
        <f>J28</f>
        <v>70</v>
      </c>
    </row>
    <row r="28" spans="1:10" ht="42" customHeight="1" x14ac:dyDescent="0.2">
      <c r="A28" s="70" t="s">
        <v>177</v>
      </c>
      <c r="B28" s="70" t="s">
        <v>197</v>
      </c>
      <c r="C28" s="70" t="s">
        <v>200</v>
      </c>
      <c r="D28" s="70" t="s">
        <v>183</v>
      </c>
      <c r="E28" s="70" t="s">
        <v>180</v>
      </c>
      <c r="F28" s="70" t="s">
        <v>184</v>
      </c>
      <c r="G28" s="73" t="s">
        <v>201</v>
      </c>
      <c r="H28" s="373">
        <v>70</v>
      </c>
      <c r="I28" s="373">
        <v>70</v>
      </c>
      <c r="J28" s="330">
        <v>70</v>
      </c>
    </row>
    <row r="29" spans="1:10" ht="76.5" customHeight="1" x14ac:dyDescent="0.2">
      <c r="A29" s="70" t="s">
        <v>177</v>
      </c>
      <c r="B29" s="70" t="s">
        <v>197</v>
      </c>
      <c r="C29" s="70" t="s">
        <v>891</v>
      </c>
      <c r="D29" s="70" t="s">
        <v>183</v>
      </c>
      <c r="E29" s="70" t="s">
        <v>180</v>
      </c>
      <c r="F29" s="70" t="s">
        <v>184</v>
      </c>
      <c r="G29" s="73" t="s">
        <v>892</v>
      </c>
      <c r="H29" s="373">
        <v>136</v>
      </c>
      <c r="I29" s="373">
        <v>136</v>
      </c>
      <c r="J29" s="330">
        <v>136</v>
      </c>
    </row>
    <row r="30" spans="1:10" ht="26.25" customHeight="1" x14ac:dyDescent="0.2">
      <c r="A30" s="70" t="s">
        <v>177</v>
      </c>
      <c r="B30" s="70" t="s">
        <v>202</v>
      </c>
      <c r="C30" s="70" t="s">
        <v>179</v>
      </c>
      <c r="D30" s="70" t="s">
        <v>178</v>
      </c>
      <c r="E30" s="70" t="s">
        <v>180</v>
      </c>
      <c r="F30" s="70" t="s">
        <v>181</v>
      </c>
      <c r="G30" s="74" t="s">
        <v>203</v>
      </c>
      <c r="H30" s="376"/>
      <c r="I30" s="384"/>
      <c r="J30" s="384"/>
    </row>
    <row r="31" spans="1:10" s="77" customFormat="1" ht="28.5" customHeight="1" x14ac:dyDescent="0.2">
      <c r="A31" s="75" t="s">
        <v>177</v>
      </c>
      <c r="B31" s="75" t="s">
        <v>202</v>
      </c>
      <c r="C31" s="75" t="s">
        <v>204</v>
      </c>
      <c r="D31" s="75" t="s">
        <v>188</v>
      </c>
      <c r="E31" s="75" t="s">
        <v>180</v>
      </c>
      <c r="F31" s="75" t="s">
        <v>184</v>
      </c>
      <c r="G31" s="76" t="s">
        <v>205</v>
      </c>
      <c r="H31" s="377"/>
      <c r="I31" s="385"/>
      <c r="J31" s="385"/>
    </row>
    <row r="32" spans="1:10" ht="28.5" customHeight="1" x14ac:dyDescent="0.2">
      <c r="A32" s="70" t="s">
        <v>177</v>
      </c>
      <c r="B32" s="70" t="s">
        <v>206</v>
      </c>
      <c r="C32" s="70" t="s">
        <v>179</v>
      </c>
      <c r="D32" s="70" t="s">
        <v>178</v>
      </c>
      <c r="E32" s="70" t="s">
        <v>180</v>
      </c>
      <c r="F32" s="70" t="s">
        <v>181</v>
      </c>
      <c r="G32" s="74" t="s">
        <v>207</v>
      </c>
      <c r="H32" s="378">
        <f>H33</f>
        <v>2228.3000000000002</v>
      </c>
      <c r="I32" s="378">
        <f>I33</f>
        <v>2228.3000000000002</v>
      </c>
      <c r="J32" s="333">
        <f>J33</f>
        <v>2228.3000000000002</v>
      </c>
    </row>
    <row r="33" spans="1:10" ht="76.5" customHeight="1" x14ac:dyDescent="0.2">
      <c r="A33" s="70" t="s">
        <v>177</v>
      </c>
      <c r="B33" s="70" t="s">
        <v>206</v>
      </c>
      <c r="C33" s="70" t="s">
        <v>208</v>
      </c>
      <c r="D33" s="70" t="s">
        <v>178</v>
      </c>
      <c r="E33" s="70" t="s">
        <v>180</v>
      </c>
      <c r="F33" s="70" t="s">
        <v>181</v>
      </c>
      <c r="G33" s="74" t="s">
        <v>209</v>
      </c>
      <c r="H33" s="378">
        <f>H34+H35</f>
        <v>2228.3000000000002</v>
      </c>
      <c r="I33" s="378">
        <f>I34+I35</f>
        <v>2228.3000000000002</v>
      </c>
      <c r="J33" s="333">
        <f>J34+J35</f>
        <v>2228.3000000000002</v>
      </c>
    </row>
    <row r="34" spans="1:10" ht="61.5" customHeight="1" x14ac:dyDescent="0.2">
      <c r="A34" s="70" t="s">
        <v>177</v>
      </c>
      <c r="B34" s="70" t="s">
        <v>206</v>
      </c>
      <c r="C34" s="70" t="s">
        <v>4</v>
      </c>
      <c r="D34" s="70" t="s">
        <v>210</v>
      </c>
      <c r="E34" s="70" t="s">
        <v>180</v>
      </c>
      <c r="F34" s="70" t="s">
        <v>211</v>
      </c>
      <c r="G34" s="73" t="s">
        <v>212</v>
      </c>
      <c r="H34" s="373">
        <v>2128.3000000000002</v>
      </c>
      <c r="I34" s="373">
        <v>2128.3000000000002</v>
      </c>
      <c r="J34" s="330">
        <v>2128.3000000000002</v>
      </c>
    </row>
    <row r="35" spans="1:10" ht="49.5" customHeight="1" x14ac:dyDescent="0.2">
      <c r="A35" s="70" t="s">
        <v>177</v>
      </c>
      <c r="B35" s="70" t="s">
        <v>206</v>
      </c>
      <c r="C35" s="70" t="s">
        <v>213</v>
      </c>
      <c r="D35" s="70" t="s">
        <v>188</v>
      </c>
      <c r="E35" s="70" t="s">
        <v>180</v>
      </c>
      <c r="F35" s="70" t="s">
        <v>211</v>
      </c>
      <c r="G35" s="78" t="s">
        <v>214</v>
      </c>
      <c r="H35" s="373">
        <v>100</v>
      </c>
      <c r="I35" s="373">
        <v>100</v>
      </c>
      <c r="J35" s="330">
        <v>100</v>
      </c>
    </row>
    <row r="36" spans="1:10" ht="61.5" customHeight="1" x14ac:dyDescent="0.2">
      <c r="A36" s="70" t="s">
        <v>177</v>
      </c>
      <c r="B36" s="70" t="s">
        <v>206</v>
      </c>
      <c r="C36" s="70" t="s">
        <v>120</v>
      </c>
      <c r="D36" s="70" t="s">
        <v>188</v>
      </c>
      <c r="E36" s="70" t="s">
        <v>180</v>
      </c>
      <c r="F36" s="70" t="s">
        <v>211</v>
      </c>
      <c r="G36" s="78" t="s">
        <v>165</v>
      </c>
      <c r="H36" s="373"/>
      <c r="I36" s="373"/>
      <c r="J36" s="330"/>
    </row>
    <row r="37" spans="1:10" ht="19.5" customHeight="1" x14ac:dyDescent="0.2">
      <c r="A37" s="70" t="s">
        <v>177</v>
      </c>
      <c r="B37" s="70" t="s">
        <v>215</v>
      </c>
      <c r="C37" s="70" t="s">
        <v>179</v>
      </c>
      <c r="D37" s="70" t="s">
        <v>178</v>
      </c>
      <c r="E37" s="70" t="s">
        <v>180</v>
      </c>
      <c r="F37" s="70" t="s">
        <v>181</v>
      </c>
      <c r="G37" s="74" t="s">
        <v>216</v>
      </c>
      <c r="H37" s="379">
        <f>H38</f>
        <v>190</v>
      </c>
      <c r="I37" s="379">
        <f>I38</f>
        <v>190</v>
      </c>
      <c r="J37" s="334">
        <f>J38</f>
        <v>190</v>
      </c>
    </row>
    <row r="38" spans="1:10" ht="26.25" customHeight="1" x14ac:dyDescent="0.2">
      <c r="A38" s="70" t="s">
        <v>177</v>
      </c>
      <c r="B38" s="70" t="s">
        <v>215</v>
      </c>
      <c r="C38" s="70" t="s">
        <v>217</v>
      </c>
      <c r="D38" s="70" t="s">
        <v>183</v>
      </c>
      <c r="E38" s="70" t="s">
        <v>180</v>
      </c>
      <c r="F38" s="70" t="s">
        <v>211</v>
      </c>
      <c r="G38" s="73" t="s">
        <v>218</v>
      </c>
      <c r="H38" s="373">
        <v>190</v>
      </c>
      <c r="I38" s="373">
        <v>190</v>
      </c>
      <c r="J38" s="330">
        <v>190</v>
      </c>
    </row>
    <row r="39" spans="1:10" s="80" customFormat="1" ht="42.75" customHeight="1" x14ac:dyDescent="0.25">
      <c r="A39" s="79" t="s">
        <v>177</v>
      </c>
      <c r="B39" s="79" t="s">
        <v>235</v>
      </c>
      <c r="C39" s="79" t="s">
        <v>243</v>
      </c>
      <c r="D39" s="79" t="s">
        <v>188</v>
      </c>
      <c r="E39" s="79" t="s">
        <v>180</v>
      </c>
      <c r="F39" s="79" t="s">
        <v>236</v>
      </c>
      <c r="G39" s="74" t="s">
        <v>244</v>
      </c>
      <c r="H39" s="374">
        <v>2200</v>
      </c>
      <c r="I39" s="374">
        <v>2200</v>
      </c>
      <c r="J39" s="331">
        <v>2200</v>
      </c>
    </row>
    <row r="40" spans="1:10" s="80" customFormat="1" ht="27" customHeight="1" x14ac:dyDescent="0.25">
      <c r="A40" s="79" t="s">
        <v>177</v>
      </c>
      <c r="B40" s="79" t="s">
        <v>235</v>
      </c>
      <c r="C40" s="79" t="s">
        <v>5</v>
      </c>
      <c r="D40" s="79" t="s">
        <v>188</v>
      </c>
      <c r="E40" s="79" t="s">
        <v>180</v>
      </c>
      <c r="F40" s="79" t="s">
        <v>236</v>
      </c>
      <c r="G40" s="335" t="s">
        <v>6</v>
      </c>
      <c r="H40" s="374">
        <v>100</v>
      </c>
      <c r="I40" s="374">
        <v>100</v>
      </c>
      <c r="J40" s="331">
        <v>100</v>
      </c>
    </row>
    <row r="41" spans="1:10" s="80" customFormat="1" ht="78" customHeight="1" x14ac:dyDescent="0.25">
      <c r="A41" s="79" t="s">
        <v>177</v>
      </c>
      <c r="B41" s="79" t="s">
        <v>237</v>
      </c>
      <c r="C41" s="79" t="s">
        <v>151</v>
      </c>
      <c r="D41" s="79" t="s">
        <v>188</v>
      </c>
      <c r="E41" s="79" t="s">
        <v>180</v>
      </c>
      <c r="F41" s="82" t="s">
        <v>79</v>
      </c>
      <c r="G41" s="336" t="s">
        <v>80</v>
      </c>
      <c r="H41" s="374">
        <v>0</v>
      </c>
      <c r="I41" s="386"/>
      <c r="J41" s="386"/>
    </row>
    <row r="42" spans="1:10" s="80" customFormat="1" ht="27" customHeight="1" x14ac:dyDescent="0.25">
      <c r="A42" s="79" t="s">
        <v>177</v>
      </c>
      <c r="B42" s="79" t="s">
        <v>237</v>
      </c>
      <c r="C42" s="79" t="s">
        <v>130</v>
      </c>
      <c r="D42" s="79" t="s">
        <v>210</v>
      </c>
      <c r="E42" s="79" t="s">
        <v>180</v>
      </c>
      <c r="F42" s="79" t="s">
        <v>76</v>
      </c>
      <c r="G42" s="81" t="s">
        <v>131</v>
      </c>
      <c r="H42" s="373">
        <v>300</v>
      </c>
      <c r="I42" s="373">
        <v>300</v>
      </c>
      <c r="J42" s="330">
        <v>300</v>
      </c>
    </row>
    <row r="43" spans="1:10" s="80" customFormat="1" ht="27" customHeight="1" x14ac:dyDescent="0.25">
      <c r="A43" s="79" t="s">
        <v>177</v>
      </c>
      <c r="B43" s="79" t="s">
        <v>59</v>
      </c>
      <c r="C43" s="79" t="s">
        <v>82</v>
      </c>
      <c r="D43" s="79" t="s">
        <v>188</v>
      </c>
      <c r="E43" s="79" t="s">
        <v>180</v>
      </c>
      <c r="F43" s="82" t="s">
        <v>222</v>
      </c>
      <c r="G43" s="83" t="s">
        <v>83</v>
      </c>
      <c r="H43" s="373"/>
      <c r="I43" s="386"/>
      <c r="J43" s="386"/>
    </row>
    <row r="44" spans="1:10" ht="19.5" customHeight="1" x14ac:dyDescent="0.2">
      <c r="A44" s="79" t="s">
        <v>177</v>
      </c>
      <c r="B44" s="79" t="s">
        <v>219</v>
      </c>
      <c r="C44" s="79" t="s">
        <v>179</v>
      </c>
      <c r="D44" s="79" t="s">
        <v>178</v>
      </c>
      <c r="E44" s="79" t="s">
        <v>180</v>
      </c>
      <c r="F44" s="79" t="s">
        <v>181</v>
      </c>
      <c r="G44" s="74" t="s">
        <v>220</v>
      </c>
      <c r="H44" s="380">
        <f>H45+H47+H48+H49+H50+H51+H54+H55+H53</f>
        <v>95</v>
      </c>
      <c r="I44" s="380">
        <f>I45+I47+I48+I49+I50+I51+I54+I55+I53</f>
        <v>95</v>
      </c>
      <c r="J44" s="337">
        <f>J45+J47+J48+J49+J50+J51+J54+J55+J53</f>
        <v>95</v>
      </c>
    </row>
    <row r="45" spans="1:10" ht="28.5" customHeight="1" x14ac:dyDescent="0.2">
      <c r="A45" s="70" t="s">
        <v>177</v>
      </c>
      <c r="B45" s="70" t="s">
        <v>219</v>
      </c>
      <c r="C45" s="70" t="s">
        <v>192</v>
      </c>
      <c r="D45" s="70" t="s">
        <v>178</v>
      </c>
      <c r="E45" s="70" t="s">
        <v>180</v>
      </c>
      <c r="F45" s="70" t="s">
        <v>222</v>
      </c>
      <c r="G45" s="74" t="s">
        <v>224</v>
      </c>
      <c r="H45" s="380">
        <f>H46</f>
        <v>10</v>
      </c>
      <c r="I45" s="380">
        <f>I46</f>
        <v>10</v>
      </c>
      <c r="J45" s="337">
        <f>J46</f>
        <v>10</v>
      </c>
    </row>
    <row r="46" spans="1:10" ht="61.5" customHeight="1" x14ac:dyDescent="0.2">
      <c r="A46" s="70" t="s">
        <v>177</v>
      </c>
      <c r="B46" s="70" t="s">
        <v>219</v>
      </c>
      <c r="C46" s="70" t="s">
        <v>200</v>
      </c>
      <c r="D46" s="70" t="s">
        <v>183</v>
      </c>
      <c r="E46" s="70" t="s">
        <v>180</v>
      </c>
      <c r="F46" s="70" t="s">
        <v>222</v>
      </c>
      <c r="G46" s="73" t="s">
        <v>225</v>
      </c>
      <c r="H46" s="373">
        <v>10</v>
      </c>
      <c r="I46" s="373">
        <v>10</v>
      </c>
      <c r="J46" s="330">
        <v>10</v>
      </c>
    </row>
    <row r="47" spans="1:10" ht="52.5" customHeight="1" x14ac:dyDescent="0.2">
      <c r="A47" s="70" t="s">
        <v>177</v>
      </c>
      <c r="B47" s="70" t="s">
        <v>219</v>
      </c>
      <c r="C47" s="70" t="s">
        <v>140</v>
      </c>
      <c r="D47" s="70" t="s">
        <v>183</v>
      </c>
      <c r="E47" s="70" t="s">
        <v>180</v>
      </c>
      <c r="F47" s="70" t="s">
        <v>222</v>
      </c>
      <c r="G47" s="73" t="s">
        <v>141</v>
      </c>
      <c r="H47" s="373">
        <v>10</v>
      </c>
      <c r="I47" s="373">
        <v>10</v>
      </c>
      <c r="J47" s="330">
        <v>10</v>
      </c>
    </row>
    <row r="48" spans="1:10" ht="30.75" customHeight="1" x14ac:dyDescent="0.2">
      <c r="A48" s="70" t="s">
        <v>177</v>
      </c>
      <c r="B48" s="70" t="s">
        <v>219</v>
      </c>
      <c r="C48" s="70" t="s">
        <v>112</v>
      </c>
      <c r="D48" s="70" t="s">
        <v>183</v>
      </c>
      <c r="E48" s="70" t="s">
        <v>180</v>
      </c>
      <c r="F48" s="70" t="s">
        <v>222</v>
      </c>
      <c r="G48" s="73" t="s">
        <v>142</v>
      </c>
      <c r="H48" s="373"/>
      <c r="I48" s="373"/>
      <c r="J48" s="330"/>
    </row>
    <row r="49" spans="1:10" ht="32.25" customHeight="1" x14ac:dyDescent="0.2">
      <c r="A49" s="70" t="s">
        <v>177</v>
      </c>
      <c r="B49" s="70" t="s">
        <v>219</v>
      </c>
      <c r="C49" s="70" t="s">
        <v>143</v>
      </c>
      <c r="D49" s="70" t="s">
        <v>183</v>
      </c>
      <c r="E49" s="70" t="s">
        <v>180</v>
      </c>
      <c r="F49" s="70" t="s">
        <v>222</v>
      </c>
      <c r="G49" s="73" t="s">
        <v>144</v>
      </c>
      <c r="H49" s="373">
        <v>10</v>
      </c>
      <c r="I49" s="373">
        <v>10</v>
      </c>
      <c r="J49" s="330">
        <v>10</v>
      </c>
    </row>
    <row r="50" spans="1:10" ht="48.75" customHeight="1" x14ac:dyDescent="0.2">
      <c r="A50" s="70" t="s">
        <v>177</v>
      </c>
      <c r="B50" s="70" t="s">
        <v>219</v>
      </c>
      <c r="C50" s="70" t="s">
        <v>107</v>
      </c>
      <c r="D50" s="70" t="s">
        <v>183</v>
      </c>
      <c r="E50" s="70" t="s">
        <v>180</v>
      </c>
      <c r="F50" s="70" t="s">
        <v>222</v>
      </c>
      <c r="G50" s="73" t="s">
        <v>108</v>
      </c>
      <c r="H50" s="373">
        <v>10</v>
      </c>
      <c r="I50" s="373">
        <v>10</v>
      </c>
      <c r="J50" s="330">
        <v>10</v>
      </c>
    </row>
    <row r="51" spans="1:10" ht="30.75" customHeight="1" x14ac:dyDescent="0.2">
      <c r="A51" s="70" t="s">
        <v>177</v>
      </c>
      <c r="B51" s="70" t="s">
        <v>219</v>
      </c>
      <c r="C51" s="70" t="s">
        <v>221</v>
      </c>
      <c r="D51" s="70" t="s">
        <v>183</v>
      </c>
      <c r="E51" s="70" t="s">
        <v>180</v>
      </c>
      <c r="F51" s="70" t="s">
        <v>222</v>
      </c>
      <c r="G51" s="78" t="s">
        <v>223</v>
      </c>
      <c r="H51" s="373"/>
      <c r="I51" s="384"/>
      <c r="J51" s="384"/>
    </row>
    <row r="52" spans="1:10" ht="39" customHeight="1" x14ac:dyDescent="0.2">
      <c r="A52" s="70" t="s">
        <v>177</v>
      </c>
      <c r="B52" s="70" t="s">
        <v>219</v>
      </c>
      <c r="C52" s="70" t="s">
        <v>154</v>
      </c>
      <c r="D52" s="70" t="s">
        <v>188</v>
      </c>
      <c r="E52" s="70" t="s">
        <v>180</v>
      </c>
      <c r="F52" s="70" t="s">
        <v>222</v>
      </c>
      <c r="G52" s="78" t="s">
        <v>155</v>
      </c>
      <c r="H52" s="373"/>
      <c r="I52" s="384"/>
      <c r="J52" s="384"/>
    </row>
    <row r="53" spans="1:10" ht="63" customHeight="1" x14ac:dyDescent="0.2">
      <c r="A53" s="70" t="s">
        <v>177</v>
      </c>
      <c r="B53" s="70" t="s">
        <v>219</v>
      </c>
      <c r="C53" s="70" t="s">
        <v>276</v>
      </c>
      <c r="D53" s="70" t="s">
        <v>183</v>
      </c>
      <c r="E53" s="70" t="s">
        <v>180</v>
      </c>
      <c r="F53" s="70" t="s">
        <v>222</v>
      </c>
      <c r="G53" s="78" t="s">
        <v>893</v>
      </c>
      <c r="H53" s="373"/>
      <c r="I53" s="384"/>
      <c r="J53" s="384"/>
    </row>
    <row r="54" spans="1:10" ht="53.25" customHeight="1" x14ac:dyDescent="0.2">
      <c r="A54" s="70" t="s">
        <v>177</v>
      </c>
      <c r="B54" s="70" t="s">
        <v>219</v>
      </c>
      <c r="C54" s="70" t="s">
        <v>145</v>
      </c>
      <c r="D54" s="70" t="s">
        <v>183</v>
      </c>
      <c r="E54" s="70" t="s">
        <v>180</v>
      </c>
      <c r="F54" s="70" t="s">
        <v>222</v>
      </c>
      <c r="G54" s="73" t="s">
        <v>146</v>
      </c>
      <c r="H54" s="373">
        <v>5</v>
      </c>
      <c r="I54" s="373">
        <v>5</v>
      </c>
      <c r="J54" s="330">
        <v>5</v>
      </c>
    </row>
    <row r="55" spans="1:10" ht="31.5" customHeight="1" x14ac:dyDescent="0.2">
      <c r="A55" s="70" t="s">
        <v>177</v>
      </c>
      <c r="B55" s="70" t="s">
        <v>219</v>
      </c>
      <c r="C55" s="70" t="s">
        <v>226</v>
      </c>
      <c r="D55" s="70" t="s">
        <v>178</v>
      </c>
      <c r="E55" s="70" t="s">
        <v>180</v>
      </c>
      <c r="F55" s="70" t="s">
        <v>181</v>
      </c>
      <c r="G55" s="74" t="s">
        <v>227</v>
      </c>
      <c r="H55" s="374">
        <f>H56</f>
        <v>50</v>
      </c>
      <c r="I55" s="374">
        <f>I56</f>
        <v>50</v>
      </c>
      <c r="J55" s="331">
        <f>J56</f>
        <v>50</v>
      </c>
    </row>
    <row r="56" spans="1:10" ht="30" customHeight="1" x14ac:dyDescent="0.2">
      <c r="A56" s="70" t="s">
        <v>177</v>
      </c>
      <c r="B56" s="70" t="s">
        <v>219</v>
      </c>
      <c r="C56" s="70" t="s">
        <v>228</v>
      </c>
      <c r="D56" s="70" t="s">
        <v>188</v>
      </c>
      <c r="E56" s="70" t="s">
        <v>180</v>
      </c>
      <c r="F56" s="70" t="s">
        <v>222</v>
      </c>
      <c r="G56" s="73" t="s">
        <v>229</v>
      </c>
      <c r="H56" s="373">
        <v>50</v>
      </c>
      <c r="I56" s="373">
        <v>50</v>
      </c>
      <c r="J56" s="330">
        <v>50</v>
      </c>
    </row>
    <row r="57" spans="1:10" ht="33" customHeight="1" x14ac:dyDescent="0.2">
      <c r="A57" s="39">
        <v>1</v>
      </c>
      <c r="B57" s="39">
        <v>17</v>
      </c>
      <c r="C57" s="79" t="s">
        <v>85</v>
      </c>
      <c r="D57" s="79" t="s">
        <v>188</v>
      </c>
      <c r="E57" s="79" t="s">
        <v>180</v>
      </c>
      <c r="F57" s="79" t="s">
        <v>86</v>
      </c>
      <c r="G57" s="40" t="s">
        <v>87</v>
      </c>
      <c r="H57" s="373"/>
      <c r="I57" s="384"/>
      <c r="J57" s="384"/>
    </row>
    <row r="58" spans="1:10" ht="23.25" customHeight="1" x14ac:dyDescent="0.2">
      <c r="A58" s="39">
        <v>1</v>
      </c>
      <c r="B58" s="39">
        <v>17</v>
      </c>
      <c r="C58" s="79" t="s">
        <v>122</v>
      </c>
      <c r="D58" s="79" t="s">
        <v>188</v>
      </c>
      <c r="E58" s="79" t="s">
        <v>180</v>
      </c>
      <c r="F58" s="79" t="s">
        <v>86</v>
      </c>
      <c r="G58" s="40" t="s">
        <v>123</v>
      </c>
      <c r="H58" s="373"/>
      <c r="I58" s="384"/>
      <c r="J58" s="384"/>
    </row>
    <row r="59" spans="1:10" s="84" customFormat="1" ht="24" customHeight="1" x14ac:dyDescent="0.2">
      <c r="A59" s="70" t="s">
        <v>230</v>
      </c>
      <c r="B59" s="70" t="s">
        <v>178</v>
      </c>
      <c r="C59" s="70" t="s">
        <v>179</v>
      </c>
      <c r="D59" s="70" t="s">
        <v>178</v>
      </c>
      <c r="E59" s="70" t="s">
        <v>180</v>
      </c>
      <c r="F59" s="70" t="s">
        <v>181</v>
      </c>
      <c r="G59" s="74" t="s">
        <v>231</v>
      </c>
      <c r="H59" s="381">
        <f>H60+H61+H62+H63+H64+H65+H66+H67+H68+H69+H70+H71+H72+H73+H74+H75+H76+H77+H78+H79+H80+H81+H82+H83+H84+H85+H86+H87+H88+H89+H90+H91+H92+H93+H94+H95+H96+H97+H98+H99+H100+H101+H102+H103+H104+H105+H106+H107+H108+H109+H110+H111+H112+H113+H114+H115+H116+H117+H119+H120+H121+H118+H122</f>
        <v>218800.9</v>
      </c>
      <c r="I59" s="381">
        <f>I60+I61+I62+I63+I64+I65+I66+I67+I68+I69+I70+I71+I72+I73+I74+I75+I76+I77+I78+I79+I80+I81+I82+I83+I84+I85+I86+I87+I88+I89+I90+I91+I92+I93+I94+I95+I96+I97+I98+I99+I100+I101+I102+I103+I104+I105+I106+I107+I108+I109+I110+I111+I112+I113+I114+I115+I116+I117+I119+I120+I121+I118+I122</f>
        <v>205219.4</v>
      </c>
      <c r="J59" s="388">
        <f>J60+J61+J62+J63+J64+J65+J66+J67+J68+J69+J70+J71+J72+J73+J74+J75+J76+J77+J78+J79+J80+J81+J82+J83+J84+J85+J86+J87+J88+J89+J90+J91+J92+J93+J94+J95+J96+J97+J98+J99+J100+J101+J102+J103+J104+J105+J106+J107+J108+J109+J110+J111+J112+J113+J114+J115+J116+J117+J119+J120+J121+J118+J122</f>
        <v>201361.09999999998</v>
      </c>
    </row>
    <row r="60" spans="1:10" ht="29.25" customHeight="1" x14ac:dyDescent="0.2">
      <c r="A60" s="70" t="s">
        <v>230</v>
      </c>
      <c r="B60" s="70" t="s">
        <v>190</v>
      </c>
      <c r="C60" s="70" t="s">
        <v>894</v>
      </c>
      <c r="D60" s="70" t="s">
        <v>188</v>
      </c>
      <c r="E60" s="70" t="s">
        <v>180</v>
      </c>
      <c r="F60" s="70" t="s">
        <v>232</v>
      </c>
      <c r="G60" s="85" t="s">
        <v>233</v>
      </c>
      <c r="H60" s="373">
        <v>23054.7</v>
      </c>
      <c r="I60" s="373">
        <v>23054.7</v>
      </c>
      <c r="J60" s="330">
        <v>23054.7</v>
      </c>
    </row>
    <row r="61" spans="1:10" ht="42" customHeight="1" x14ac:dyDescent="0.2">
      <c r="A61" s="70" t="s">
        <v>230</v>
      </c>
      <c r="B61" s="70" t="s">
        <v>190</v>
      </c>
      <c r="C61" s="70" t="s">
        <v>895</v>
      </c>
      <c r="D61" s="70" t="s">
        <v>188</v>
      </c>
      <c r="E61" s="70" t="s">
        <v>180</v>
      </c>
      <c r="F61" s="86" t="s">
        <v>232</v>
      </c>
      <c r="G61" s="87" t="s">
        <v>896</v>
      </c>
      <c r="H61" s="373">
        <v>2158</v>
      </c>
      <c r="I61" s="373">
        <v>2158</v>
      </c>
      <c r="J61" s="330">
        <v>2158</v>
      </c>
    </row>
    <row r="62" spans="1:10" ht="40.5" customHeight="1" x14ac:dyDescent="0.2">
      <c r="A62" s="70" t="s">
        <v>230</v>
      </c>
      <c r="B62" s="70" t="s">
        <v>190</v>
      </c>
      <c r="C62" s="70" t="s">
        <v>863</v>
      </c>
      <c r="D62" s="70" t="s">
        <v>188</v>
      </c>
      <c r="E62" s="70" t="s">
        <v>180</v>
      </c>
      <c r="F62" s="70" t="s">
        <v>232</v>
      </c>
      <c r="G62" s="88" t="s">
        <v>897</v>
      </c>
      <c r="H62" s="373"/>
      <c r="I62" s="384"/>
      <c r="J62" s="384"/>
    </row>
    <row r="63" spans="1:10" ht="32.25" customHeight="1" x14ac:dyDescent="0.2">
      <c r="A63" s="70" t="s">
        <v>230</v>
      </c>
      <c r="B63" s="70" t="s">
        <v>190</v>
      </c>
      <c r="C63" s="70" t="s">
        <v>898</v>
      </c>
      <c r="D63" s="70" t="s">
        <v>188</v>
      </c>
      <c r="E63" s="70" t="s">
        <v>180</v>
      </c>
      <c r="F63" s="70" t="s">
        <v>232</v>
      </c>
      <c r="G63" s="312" t="s">
        <v>899</v>
      </c>
      <c r="H63" s="373">
        <v>0</v>
      </c>
      <c r="I63" s="384"/>
      <c r="J63" s="384"/>
    </row>
    <row r="64" spans="1:10" ht="39" customHeight="1" x14ac:dyDescent="0.2">
      <c r="A64" s="70" t="s">
        <v>230</v>
      </c>
      <c r="B64" s="70" t="s">
        <v>190</v>
      </c>
      <c r="C64" s="70" t="s">
        <v>9</v>
      </c>
      <c r="D64" s="70" t="s">
        <v>188</v>
      </c>
      <c r="E64" s="70" t="s">
        <v>180</v>
      </c>
      <c r="F64" s="70" t="s">
        <v>232</v>
      </c>
      <c r="G64" s="78" t="s">
        <v>10</v>
      </c>
      <c r="H64" s="373">
        <v>0</v>
      </c>
      <c r="I64" s="384"/>
      <c r="J64" s="384"/>
    </row>
    <row r="65" spans="1:10" ht="33.75" customHeight="1" x14ac:dyDescent="0.2">
      <c r="A65" s="70" t="s">
        <v>230</v>
      </c>
      <c r="B65" s="70" t="s">
        <v>190</v>
      </c>
      <c r="C65" s="70" t="s">
        <v>900</v>
      </c>
      <c r="D65" s="70" t="s">
        <v>188</v>
      </c>
      <c r="E65" s="70" t="s">
        <v>180</v>
      </c>
      <c r="F65" s="70" t="s">
        <v>232</v>
      </c>
      <c r="G65" s="78" t="s">
        <v>864</v>
      </c>
      <c r="H65" s="373"/>
      <c r="I65" s="384"/>
      <c r="J65" s="384"/>
    </row>
    <row r="66" spans="1:10" ht="30.75" customHeight="1" x14ac:dyDescent="0.2">
      <c r="A66" s="70" t="s">
        <v>230</v>
      </c>
      <c r="B66" s="70" t="s">
        <v>190</v>
      </c>
      <c r="C66" s="70" t="s">
        <v>901</v>
      </c>
      <c r="D66" s="70" t="s">
        <v>188</v>
      </c>
      <c r="E66" s="70" t="s">
        <v>180</v>
      </c>
      <c r="F66" s="70" t="s">
        <v>232</v>
      </c>
      <c r="G66" s="78" t="s">
        <v>147</v>
      </c>
      <c r="H66" s="373"/>
      <c r="I66" s="384"/>
      <c r="J66" s="384"/>
    </row>
    <row r="67" spans="1:10" ht="36" customHeight="1" x14ac:dyDescent="0.2">
      <c r="A67" s="70" t="s">
        <v>230</v>
      </c>
      <c r="B67" s="70" t="s">
        <v>190</v>
      </c>
      <c r="C67" s="70" t="s">
        <v>902</v>
      </c>
      <c r="D67" s="70" t="s">
        <v>188</v>
      </c>
      <c r="E67" s="70" t="s">
        <v>180</v>
      </c>
      <c r="F67" s="70" t="s">
        <v>232</v>
      </c>
      <c r="G67" s="78" t="s">
        <v>148</v>
      </c>
      <c r="H67" s="373"/>
      <c r="I67" s="384"/>
      <c r="J67" s="384"/>
    </row>
    <row r="68" spans="1:10" ht="29.25" customHeight="1" x14ac:dyDescent="0.2">
      <c r="A68" s="70" t="s">
        <v>230</v>
      </c>
      <c r="B68" s="70" t="s">
        <v>190</v>
      </c>
      <c r="C68" s="70" t="s">
        <v>272</v>
      </c>
      <c r="D68" s="70" t="s">
        <v>188</v>
      </c>
      <c r="E68" s="70" t="s">
        <v>180</v>
      </c>
      <c r="F68" s="70" t="s">
        <v>232</v>
      </c>
      <c r="G68" s="73" t="s">
        <v>275</v>
      </c>
      <c r="H68" s="373"/>
      <c r="I68" s="384"/>
      <c r="J68" s="384"/>
    </row>
    <row r="69" spans="1:10" ht="55.5" customHeight="1" x14ac:dyDescent="0.2">
      <c r="A69" s="70" t="s">
        <v>230</v>
      </c>
      <c r="B69" s="70" t="s">
        <v>190</v>
      </c>
      <c r="C69" s="70" t="s">
        <v>903</v>
      </c>
      <c r="D69" s="70" t="s">
        <v>188</v>
      </c>
      <c r="E69" s="70" t="s">
        <v>180</v>
      </c>
      <c r="F69" s="70" t="s">
        <v>232</v>
      </c>
      <c r="G69" s="73" t="s">
        <v>904</v>
      </c>
      <c r="H69" s="373"/>
      <c r="I69" s="384"/>
      <c r="J69" s="384"/>
    </row>
    <row r="70" spans="1:10" ht="43.5" customHeight="1" x14ac:dyDescent="0.2">
      <c r="A70" s="70" t="s">
        <v>230</v>
      </c>
      <c r="B70" s="70" t="s">
        <v>190</v>
      </c>
      <c r="C70" s="70" t="s">
        <v>905</v>
      </c>
      <c r="D70" s="70" t="s">
        <v>188</v>
      </c>
      <c r="E70" s="70" t="s">
        <v>180</v>
      </c>
      <c r="F70" s="70" t="s">
        <v>232</v>
      </c>
      <c r="G70" s="78" t="s">
        <v>11</v>
      </c>
      <c r="H70" s="373">
        <v>780.9</v>
      </c>
      <c r="I70" s="373">
        <v>804.9</v>
      </c>
      <c r="J70" s="330">
        <v>830.9</v>
      </c>
    </row>
    <row r="71" spans="1:10" ht="25.5" x14ac:dyDescent="0.2">
      <c r="A71" s="70" t="s">
        <v>230</v>
      </c>
      <c r="B71" s="70" t="s">
        <v>190</v>
      </c>
      <c r="C71" s="70" t="s">
        <v>867</v>
      </c>
      <c r="D71" s="70" t="s">
        <v>188</v>
      </c>
      <c r="E71" s="70" t="s">
        <v>180</v>
      </c>
      <c r="F71" s="70" t="s">
        <v>232</v>
      </c>
      <c r="G71" s="78" t="s">
        <v>12</v>
      </c>
      <c r="H71" s="373">
        <v>11424</v>
      </c>
      <c r="I71" s="373">
        <v>11604</v>
      </c>
      <c r="J71" s="330">
        <v>11854</v>
      </c>
    </row>
    <row r="72" spans="1:10" ht="40.5" customHeight="1" x14ac:dyDescent="0.2">
      <c r="A72" s="70" t="s">
        <v>230</v>
      </c>
      <c r="B72" s="70" t="s">
        <v>190</v>
      </c>
      <c r="C72" s="70" t="s">
        <v>906</v>
      </c>
      <c r="D72" s="70" t="s">
        <v>188</v>
      </c>
      <c r="E72" s="70" t="s">
        <v>180</v>
      </c>
      <c r="F72" s="70" t="s">
        <v>232</v>
      </c>
      <c r="G72" s="111" t="s">
        <v>13</v>
      </c>
      <c r="H72" s="403">
        <v>5473.8</v>
      </c>
      <c r="I72" s="403">
        <v>5479</v>
      </c>
      <c r="J72" s="338">
        <v>5053.6000000000004</v>
      </c>
    </row>
    <row r="73" spans="1:10" ht="40.5" customHeight="1" x14ac:dyDescent="0.2">
      <c r="A73" s="70" t="s">
        <v>230</v>
      </c>
      <c r="B73" s="70" t="s">
        <v>190</v>
      </c>
      <c r="C73" s="70" t="s">
        <v>907</v>
      </c>
      <c r="D73" s="70" t="s">
        <v>188</v>
      </c>
      <c r="E73" s="70" t="s">
        <v>180</v>
      </c>
      <c r="F73" s="70" t="s">
        <v>232</v>
      </c>
      <c r="G73" s="78" t="s">
        <v>908</v>
      </c>
      <c r="H73" s="373">
        <v>3234.1</v>
      </c>
      <c r="I73" s="373">
        <v>3234.1</v>
      </c>
      <c r="J73" s="330">
        <v>3234.1</v>
      </c>
    </row>
    <row r="74" spans="1:10" ht="39" customHeight="1" x14ac:dyDescent="0.2">
      <c r="A74" s="70" t="s">
        <v>230</v>
      </c>
      <c r="B74" s="70" t="s">
        <v>190</v>
      </c>
      <c r="C74" s="70" t="s">
        <v>909</v>
      </c>
      <c r="D74" s="70" t="s">
        <v>188</v>
      </c>
      <c r="E74" s="70" t="s">
        <v>180</v>
      </c>
      <c r="F74" s="70" t="s">
        <v>232</v>
      </c>
      <c r="G74" s="89" t="s">
        <v>14</v>
      </c>
      <c r="H74" s="373">
        <v>1600</v>
      </c>
      <c r="I74" s="373">
        <v>1670</v>
      </c>
      <c r="J74" s="330">
        <v>1740</v>
      </c>
    </row>
    <row r="75" spans="1:10" ht="48.75" customHeight="1" x14ac:dyDescent="0.2">
      <c r="A75" s="70" t="s">
        <v>230</v>
      </c>
      <c r="B75" s="70" t="s">
        <v>190</v>
      </c>
      <c r="C75" s="70" t="s">
        <v>910</v>
      </c>
      <c r="D75" s="70" t="s">
        <v>188</v>
      </c>
      <c r="E75" s="70" t="s">
        <v>180</v>
      </c>
      <c r="F75" s="70" t="s">
        <v>232</v>
      </c>
      <c r="G75" s="89" t="s">
        <v>35</v>
      </c>
      <c r="H75" s="373"/>
      <c r="I75" s="384"/>
      <c r="J75" s="384"/>
    </row>
    <row r="76" spans="1:10" ht="75" customHeight="1" x14ac:dyDescent="0.2">
      <c r="A76" s="70" t="s">
        <v>230</v>
      </c>
      <c r="B76" s="70" t="s">
        <v>190</v>
      </c>
      <c r="C76" s="70" t="s">
        <v>910</v>
      </c>
      <c r="D76" s="70" t="s">
        <v>188</v>
      </c>
      <c r="E76" s="70" t="s">
        <v>180</v>
      </c>
      <c r="F76" s="70" t="s">
        <v>232</v>
      </c>
      <c r="G76" s="89" t="s">
        <v>911</v>
      </c>
      <c r="H76" s="373">
        <v>13500</v>
      </c>
      <c r="I76" s="373">
        <v>13800</v>
      </c>
      <c r="J76" s="330">
        <v>14200</v>
      </c>
    </row>
    <row r="77" spans="1:10" ht="45.75" customHeight="1" x14ac:dyDescent="0.2">
      <c r="A77" s="70" t="s">
        <v>230</v>
      </c>
      <c r="B77" s="70" t="s">
        <v>190</v>
      </c>
      <c r="C77" s="70" t="s">
        <v>912</v>
      </c>
      <c r="D77" s="70" t="s">
        <v>188</v>
      </c>
      <c r="E77" s="70" t="s">
        <v>180</v>
      </c>
      <c r="F77" s="70" t="s">
        <v>232</v>
      </c>
      <c r="G77" s="73" t="s">
        <v>913</v>
      </c>
      <c r="H77" s="373"/>
      <c r="I77" s="384"/>
      <c r="J77" s="384"/>
    </row>
    <row r="78" spans="1:10" ht="62.25" customHeight="1" x14ac:dyDescent="0.2">
      <c r="A78" s="70" t="s">
        <v>230</v>
      </c>
      <c r="B78" s="70" t="s">
        <v>190</v>
      </c>
      <c r="C78" s="70" t="s">
        <v>914</v>
      </c>
      <c r="D78" s="70" t="s">
        <v>188</v>
      </c>
      <c r="E78" s="70" t="s">
        <v>180</v>
      </c>
      <c r="F78" s="70" t="s">
        <v>232</v>
      </c>
      <c r="G78" s="78" t="s">
        <v>915</v>
      </c>
      <c r="H78" s="373">
        <v>1238.4000000000001</v>
      </c>
      <c r="I78" s="373">
        <v>1238.4000000000001</v>
      </c>
      <c r="J78" s="330">
        <v>1238.4000000000001</v>
      </c>
    </row>
    <row r="79" spans="1:10" ht="26.25" customHeight="1" x14ac:dyDescent="0.2">
      <c r="A79" s="70" t="s">
        <v>230</v>
      </c>
      <c r="B79" s="70" t="s">
        <v>190</v>
      </c>
      <c r="C79" s="70" t="s">
        <v>916</v>
      </c>
      <c r="D79" s="70" t="s">
        <v>188</v>
      </c>
      <c r="E79" s="70" t="s">
        <v>180</v>
      </c>
      <c r="F79" s="70" t="s">
        <v>232</v>
      </c>
      <c r="G79" s="73" t="s">
        <v>917</v>
      </c>
      <c r="H79" s="402">
        <v>10400</v>
      </c>
      <c r="I79" s="402">
        <v>10400</v>
      </c>
      <c r="J79" s="339">
        <v>10400</v>
      </c>
    </row>
    <row r="80" spans="1:10" ht="29.25" customHeight="1" x14ac:dyDescent="0.2">
      <c r="A80" s="70" t="s">
        <v>230</v>
      </c>
      <c r="B80" s="70" t="s">
        <v>190</v>
      </c>
      <c r="C80" s="70" t="s">
        <v>16</v>
      </c>
      <c r="D80" s="70" t="s">
        <v>188</v>
      </c>
      <c r="E80" s="70" t="s">
        <v>180</v>
      </c>
      <c r="F80" s="70" t="s">
        <v>232</v>
      </c>
      <c r="G80" s="73" t="s">
        <v>17</v>
      </c>
      <c r="H80" s="373"/>
      <c r="I80" s="384"/>
      <c r="J80" s="384"/>
    </row>
    <row r="81" spans="1:10" ht="29.25" customHeight="1" x14ac:dyDescent="0.2">
      <c r="A81" s="70" t="s">
        <v>230</v>
      </c>
      <c r="B81" s="70" t="s">
        <v>190</v>
      </c>
      <c r="C81" s="70" t="s">
        <v>918</v>
      </c>
      <c r="D81" s="70" t="s">
        <v>188</v>
      </c>
      <c r="E81" s="70" t="s">
        <v>180</v>
      </c>
      <c r="F81" s="70" t="s">
        <v>232</v>
      </c>
      <c r="G81" s="73" t="s">
        <v>919</v>
      </c>
      <c r="H81" s="373"/>
      <c r="I81" s="384"/>
      <c r="J81" s="384"/>
    </row>
    <row r="82" spans="1:10" ht="25.5" customHeight="1" x14ac:dyDescent="0.2">
      <c r="A82" s="70" t="s">
        <v>230</v>
      </c>
      <c r="B82" s="70" t="s">
        <v>190</v>
      </c>
      <c r="C82" s="70" t="s">
        <v>867</v>
      </c>
      <c r="D82" s="70" t="s">
        <v>188</v>
      </c>
      <c r="E82" s="70" t="s">
        <v>180</v>
      </c>
      <c r="F82" s="70" t="s">
        <v>232</v>
      </c>
      <c r="G82" s="73" t="s">
        <v>18</v>
      </c>
      <c r="H82" s="373">
        <v>1021.7</v>
      </c>
      <c r="I82" s="373">
        <v>1021.7</v>
      </c>
      <c r="J82" s="330">
        <v>1021.7</v>
      </c>
    </row>
    <row r="83" spans="1:10" ht="22.5" customHeight="1" x14ac:dyDescent="0.2">
      <c r="A83" s="70" t="s">
        <v>230</v>
      </c>
      <c r="B83" s="70" t="s">
        <v>190</v>
      </c>
      <c r="C83" s="70" t="s">
        <v>867</v>
      </c>
      <c r="D83" s="70" t="s">
        <v>188</v>
      </c>
      <c r="E83" s="70" t="s">
        <v>180</v>
      </c>
      <c r="F83" s="70" t="s">
        <v>232</v>
      </c>
      <c r="G83" s="112" t="s">
        <v>19</v>
      </c>
      <c r="H83" s="382">
        <v>66526.3</v>
      </c>
      <c r="I83" s="382">
        <v>66526.3</v>
      </c>
      <c r="J83" s="340">
        <v>66526.3</v>
      </c>
    </row>
    <row r="84" spans="1:10" ht="25.5" customHeight="1" x14ac:dyDescent="0.2">
      <c r="A84" s="70" t="s">
        <v>230</v>
      </c>
      <c r="B84" s="70" t="s">
        <v>190</v>
      </c>
      <c r="C84" s="70" t="s">
        <v>867</v>
      </c>
      <c r="D84" s="70" t="s">
        <v>188</v>
      </c>
      <c r="E84" s="70" t="s">
        <v>180</v>
      </c>
      <c r="F84" s="70" t="s">
        <v>232</v>
      </c>
      <c r="G84" s="73" t="s">
        <v>34</v>
      </c>
      <c r="H84" s="373">
        <v>29835.5</v>
      </c>
      <c r="I84" s="373">
        <v>29835.5</v>
      </c>
      <c r="J84" s="330">
        <v>29835.5</v>
      </c>
    </row>
    <row r="85" spans="1:10" ht="16.5" customHeight="1" x14ac:dyDescent="0.2">
      <c r="A85" s="70" t="s">
        <v>230</v>
      </c>
      <c r="B85" s="70" t="s">
        <v>190</v>
      </c>
      <c r="C85" s="70" t="s">
        <v>867</v>
      </c>
      <c r="D85" s="70" t="s">
        <v>188</v>
      </c>
      <c r="E85" s="70" t="s">
        <v>180</v>
      </c>
      <c r="F85" s="70" t="s">
        <v>232</v>
      </c>
      <c r="G85" s="73" t="s">
        <v>20</v>
      </c>
      <c r="H85" s="373"/>
      <c r="I85" s="384"/>
      <c r="J85" s="384"/>
    </row>
    <row r="86" spans="1:10" ht="37.5" customHeight="1" x14ac:dyDescent="0.2">
      <c r="A86" s="70" t="s">
        <v>230</v>
      </c>
      <c r="B86" s="70" t="s">
        <v>190</v>
      </c>
      <c r="C86" s="70" t="s">
        <v>867</v>
      </c>
      <c r="D86" s="70" t="s">
        <v>188</v>
      </c>
      <c r="E86" s="70" t="s">
        <v>180</v>
      </c>
      <c r="F86" s="70" t="s">
        <v>232</v>
      </c>
      <c r="G86" s="73" t="s">
        <v>21</v>
      </c>
      <c r="H86" s="373">
        <v>10139.299999999999</v>
      </c>
      <c r="I86" s="373">
        <v>10328.6</v>
      </c>
      <c r="J86" s="330">
        <v>10266.4</v>
      </c>
    </row>
    <row r="87" spans="1:10" ht="26.25" customHeight="1" x14ac:dyDescent="0.2">
      <c r="A87" s="70" t="s">
        <v>230</v>
      </c>
      <c r="B87" s="70" t="s">
        <v>190</v>
      </c>
      <c r="C87" s="70" t="s">
        <v>867</v>
      </c>
      <c r="D87" s="70" t="s">
        <v>188</v>
      </c>
      <c r="E87" s="70" t="s">
        <v>180</v>
      </c>
      <c r="F87" s="70" t="s">
        <v>232</v>
      </c>
      <c r="G87" s="73" t="s">
        <v>22</v>
      </c>
      <c r="H87" s="373">
        <v>273.89999999999998</v>
      </c>
      <c r="I87" s="373">
        <v>273.89999999999998</v>
      </c>
      <c r="J87" s="330">
        <v>273.89999999999998</v>
      </c>
    </row>
    <row r="88" spans="1:10" ht="52.5" customHeight="1" x14ac:dyDescent="0.2">
      <c r="A88" s="70" t="s">
        <v>230</v>
      </c>
      <c r="B88" s="70" t="s">
        <v>190</v>
      </c>
      <c r="C88" s="70" t="s">
        <v>920</v>
      </c>
      <c r="D88" s="70" t="s">
        <v>188</v>
      </c>
      <c r="E88" s="70" t="s">
        <v>180</v>
      </c>
      <c r="F88" s="70" t="s">
        <v>232</v>
      </c>
      <c r="G88" s="73" t="s">
        <v>921</v>
      </c>
      <c r="H88" s="373">
        <v>16868.7</v>
      </c>
      <c r="I88" s="373">
        <v>4116.7</v>
      </c>
      <c r="J88" s="330">
        <v>0</v>
      </c>
    </row>
    <row r="89" spans="1:10" ht="25.5" x14ac:dyDescent="0.2">
      <c r="A89" s="70" t="s">
        <v>230</v>
      </c>
      <c r="B89" s="70" t="s">
        <v>190</v>
      </c>
      <c r="C89" s="70" t="s">
        <v>867</v>
      </c>
      <c r="D89" s="70" t="s">
        <v>188</v>
      </c>
      <c r="E89" s="70" t="s">
        <v>180</v>
      </c>
      <c r="F89" s="70" t="s">
        <v>232</v>
      </c>
      <c r="G89" s="73" t="s">
        <v>23</v>
      </c>
      <c r="H89" s="373">
        <v>286.3</v>
      </c>
      <c r="I89" s="373">
        <v>286.3</v>
      </c>
      <c r="J89" s="330">
        <v>286.3</v>
      </c>
    </row>
    <row r="90" spans="1:10" ht="26.85" customHeight="1" x14ac:dyDescent="0.2">
      <c r="A90" s="70" t="s">
        <v>230</v>
      </c>
      <c r="B90" s="70" t="s">
        <v>190</v>
      </c>
      <c r="C90" s="70" t="s">
        <v>867</v>
      </c>
      <c r="D90" s="70" t="s">
        <v>188</v>
      </c>
      <c r="E90" s="70" t="s">
        <v>180</v>
      </c>
      <c r="F90" s="70" t="s">
        <v>232</v>
      </c>
      <c r="G90" s="73" t="s">
        <v>24</v>
      </c>
      <c r="H90" s="373"/>
      <c r="I90" s="384"/>
      <c r="J90" s="384"/>
    </row>
    <row r="91" spans="1:10" ht="36.75" customHeight="1" x14ac:dyDescent="0.2">
      <c r="A91" s="70" t="s">
        <v>230</v>
      </c>
      <c r="B91" s="70" t="s">
        <v>190</v>
      </c>
      <c r="C91" s="70" t="s">
        <v>867</v>
      </c>
      <c r="D91" s="70" t="s">
        <v>188</v>
      </c>
      <c r="E91" s="70" t="s">
        <v>180</v>
      </c>
      <c r="F91" s="70" t="s">
        <v>232</v>
      </c>
      <c r="G91" s="73" t="s">
        <v>15</v>
      </c>
      <c r="H91" s="373"/>
      <c r="I91" s="384"/>
      <c r="J91" s="384"/>
    </row>
    <row r="92" spans="1:10" ht="25.5" x14ac:dyDescent="0.2">
      <c r="A92" s="70" t="s">
        <v>230</v>
      </c>
      <c r="B92" s="70" t="s">
        <v>190</v>
      </c>
      <c r="C92" s="70" t="s">
        <v>867</v>
      </c>
      <c r="D92" s="70" t="s">
        <v>188</v>
      </c>
      <c r="E92" s="70" t="s">
        <v>180</v>
      </c>
      <c r="F92" s="70" t="s">
        <v>232</v>
      </c>
      <c r="G92" s="73" t="s">
        <v>25</v>
      </c>
      <c r="H92" s="373">
        <v>337.7</v>
      </c>
      <c r="I92" s="373">
        <v>337.7</v>
      </c>
      <c r="J92" s="330">
        <v>337.7</v>
      </c>
    </row>
    <row r="93" spans="1:10" ht="38.25" customHeight="1" x14ac:dyDescent="0.2">
      <c r="A93" s="70" t="s">
        <v>230</v>
      </c>
      <c r="B93" s="70" t="s">
        <v>190</v>
      </c>
      <c r="C93" s="70" t="s">
        <v>8</v>
      </c>
      <c r="D93" s="70" t="s">
        <v>188</v>
      </c>
      <c r="E93" s="70" t="s">
        <v>180</v>
      </c>
      <c r="F93" s="70" t="s">
        <v>232</v>
      </c>
      <c r="G93" s="76" t="s">
        <v>149</v>
      </c>
      <c r="H93" s="373">
        <v>12526.3</v>
      </c>
      <c r="I93" s="373">
        <v>12526.3</v>
      </c>
      <c r="J93" s="330">
        <v>12526.3</v>
      </c>
    </row>
    <row r="94" spans="1:10" ht="63.75" customHeight="1" x14ac:dyDescent="0.2">
      <c r="A94" s="70" t="s">
        <v>230</v>
      </c>
      <c r="B94" s="70" t="s">
        <v>190</v>
      </c>
      <c r="C94" s="70" t="s">
        <v>898</v>
      </c>
      <c r="D94" s="70" t="s">
        <v>188</v>
      </c>
      <c r="E94" s="70" t="s">
        <v>180</v>
      </c>
      <c r="F94" s="70" t="s">
        <v>232</v>
      </c>
      <c r="G94" s="73" t="s">
        <v>259</v>
      </c>
      <c r="H94" s="373"/>
      <c r="I94" s="384"/>
      <c r="J94" s="384"/>
    </row>
    <row r="95" spans="1:10" ht="27" customHeight="1" x14ac:dyDescent="0.2">
      <c r="A95" s="70" t="s">
        <v>230</v>
      </c>
      <c r="B95" s="70" t="s">
        <v>190</v>
      </c>
      <c r="C95" s="70" t="s">
        <v>898</v>
      </c>
      <c r="D95" s="70" t="s">
        <v>188</v>
      </c>
      <c r="E95" s="70" t="s">
        <v>180</v>
      </c>
      <c r="F95" s="70" t="s">
        <v>232</v>
      </c>
      <c r="G95" s="73" t="s">
        <v>7</v>
      </c>
      <c r="H95" s="373"/>
      <c r="I95" s="384"/>
      <c r="J95" s="384"/>
    </row>
    <row r="96" spans="1:10" ht="24" customHeight="1" x14ac:dyDescent="0.2">
      <c r="A96" s="70" t="s">
        <v>230</v>
      </c>
      <c r="B96" s="70" t="s">
        <v>190</v>
      </c>
      <c r="C96" s="70" t="s">
        <v>867</v>
      </c>
      <c r="D96" s="70" t="s">
        <v>188</v>
      </c>
      <c r="E96" s="70" t="s">
        <v>180</v>
      </c>
      <c r="F96" s="70" t="s">
        <v>232</v>
      </c>
      <c r="G96" s="73" t="s">
        <v>26</v>
      </c>
      <c r="H96" s="373"/>
      <c r="I96" s="384"/>
      <c r="J96" s="384"/>
    </row>
    <row r="97" spans="1:10" x14ac:dyDescent="0.2">
      <c r="A97" s="70" t="s">
        <v>230</v>
      </c>
      <c r="B97" s="70" t="s">
        <v>190</v>
      </c>
      <c r="C97" s="70" t="s">
        <v>867</v>
      </c>
      <c r="D97" s="70" t="s">
        <v>188</v>
      </c>
      <c r="E97" s="70" t="s">
        <v>180</v>
      </c>
      <c r="F97" s="70" t="s">
        <v>232</v>
      </c>
      <c r="G97" s="73" t="s">
        <v>27</v>
      </c>
      <c r="H97" s="373"/>
      <c r="I97" s="384"/>
      <c r="J97" s="384"/>
    </row>
    <row r="98" spans="1:10" ht="38.25" x14ac:dyDescent="0.2">
      <c r="A98" s="70" t="s">
        <v>230</v>
      </c>
      <c r="B98" s="70" t="s">
        <v>190</v>
      </c>
      <c r="C98" s="70" t="s">
        <v>867</v>
      </c>
      <c r="D98" s="70" t="s">
        <v>188</v>
      </c>
      <c r="E98" s="70" t="s">
        <v>180</v>
      </c>
      <c r="F98" s="70" t="s">
        <v>232</v>
      </c>
      <c r="G98" s="73" t="s">
        <v>260</v>
      </c>
      <c r="H98" s="373"/>
      <c r="I98" s="384"/>
      <c r="J98" s="384"/>
    </row>
    <row r="99" spans="1:10" ht="25.5" x14ac:dyDescent="0.2">
      <c r="A99" s="70" t="s">
        <v>230</v>
      </c>
      <c r="B99" s="70" t="s">
        <v>190</v>
      </c>
      <c r="C99" s="70" t="s">
        <v>867</v>
      </c>
      <c r="D99" s="70" t="s">
        <v>188</v>
      </c>
      <c r="E99" s="70" t="s">
        <v>180</v>
      </c>
      <c r="F99" s="70" t="s">
        <v>232</v>
      </c>
      <c r="G99" s="73" t="s">
        <v>28</v>
      </c>
      <c r="H99" s="373">
        <v>85.4</v>
      </c>
      <c r="I99" s="373">
        <v>85.4</v>
      </c>
      <c r="J99" s="330">
        <v>85.4</v>
      </c>
    </row>
    <row r="100" spans="1:10" ht="76.5" x14ac:dyDescent="0.2">
      <c r="A100" s="70" t="s">
        <v>230</v>
      </c>
      <c r="B100" s="70" t="s">
        <v>190</v>
      </c>
      <c r="C100" s="70" t="s">
        <v>867</v>
      </c>
      <c r="D100" s="70" t="s">
        <v>188</v>
      </c>
      <c r="E100" s="70" t="s">
        <v>180</v>
      </c>
      <c r="F100" s="70" t="s">
        <v>232</v>
      </c>
      <c r="G100" s="73" t="s">
        <v>866</v>
      </c>
      <c r="H100" s="373">
        <v>7538</v>
      </c>
      <c r="I100" s="373">
        <v>5940</v>
      </c>
      <c r="J100" s="330">
        <v>5940</v>
      </c>
    </row>
    <row r="101" spans="1:10" ht="22.5" customHeight="1" x14ac:dyDescent="0.2">
      <c r="A101" s="70" t="s">
        <v>230</v>
      </c>
      <c r="B101" s="70" t="s">
        <v>190</v>
      </c>
      <c r="C101" s="70" t="s">
        <v>922</v>
      </c>
      <c r="D101" s="70" t="s">
        <v>188</v>
      </c>
      <c r="E101" s="70" t="s">
        <v>180</v>
      </c>
      <c r="F101" s="70" t="s">
        <v>232</v>
      </c>
      <c r="G101" s="73" t="s">
        <v>274</v>
      </c>
      <c r="H101" s="373"/>
      <c r="I101" s="384"/>
      <c r="J101" s="384"/>
    </row>
    <row r="102" spans="1:10" ht="28.5" customHeight="1" x14ac:dyDescent="0.2">
      <c r="A102" s="70" t="s">
        <v>230</v>
      </c>
      <c r="B102" s="70" t="s">
        <v>190</v>
      </c>
      <c r="C102" s="70" t="s">
        <v>922</v>
      </c>
      <c r="D102" s="70" t="s">
        <v>188</v>
      </c>
      <c r="E102" s="70" t="s">
        <v>180</v>
      </c>
      <c r="F102" s="70" t="s">
        <v>232</v>
      </c>
      <c r="G102" s="73" t="s">
        <v>29</v>
      </c>
      <c r="H102" s="373">
        <v>193.2</v>
      </c>
      <c r="I102" s="373">
        <v>193.2</v>
      </c>
      <c r="J102" s="330">
        <v>193.2</v>
      </c>
    </row>
    <row r="103" spans="1:10" x14ac:dyDescent="0.2">
      <c r="A103" s="70" t="s">
        <v>230</v>
      </c>
      <c r="B103" s="70" t="s">
        <v>190</v>
      </c>
      <c r="C103" s="70" t="s">
        <v>923</v>
      </c>
      <c r="D103" s="70" t="s">
        <v>188</v>
      </c>
      <c r="E103" s="70" t="s">
        <v>180</v>
      </c>
      <c r="F103" s="70" t="s">
        <v>232</v>
      </c>
      <c r="G103" s="73" t="s">
        <v>261</v>
      </c>
      <c r="H103" s="373"/>
      <c r="I103" s="384"/>
      <c r="J103" s="384"/>
    </row>
    <row r="104" spans="1:10" ht="28.5" customHeight="1" x14ac:dyDescent="0.2">
      <c r="A104" s="70" t="s">
        <v>230</v>
      </c>
      <c r="B104" s="70" t="s">
        <v>190</v>
      </c>
      <c r="C104" s="70" t="s">
        <v>923</v>
      </c>
      <c r="D104" s="70" t="s">
        <v>188</v>
      </c>
      <c r="E104" s="70" t="s">
        <v>180</v>
      </c>
      <c r="F104" s="70" t="s">
        <v>232</v>
      </c>
      <c r="G104" s="73" t="s">
        <v>924</v>
      </c>
      <c r="H104" s="373"/>
      <c r="I104" s="384"/>
      <c r="J104" s="384"/>
    </row>
    <row r="105" spans="1:10" ht="41.25" customHeight="1" x14ac:dyDescent="0.2">
      <c r="A105" s="70" t="s">
        <v>230</v>
      </c>
      <c r="B105" s="70" t="s">
        <v>190</v>
      </c>
      <c r="C105" s="70" t="s">
        <v>31</v>
      </c>
      <c r="D105" s="70" t="s">
        <v>188</v>
      </c>
      <c r="E105" s="70" t="s">
        <v>180</v>
      </c>
      <c r="F105" s="70" t="s">
        <v>232</v>
      </c>
      <c r="G105" s="73" t="s">
        <v>32</v>
      </c>
      <c r="H105" s="373"/>
      <c r="I105" s="384"/>
      <c r="J105" s="384"/>
    </row>
    <row r="106" spans="1:10" ht="24.75" customHeight="1" x14ac:dyDescent="0.2">
      <c r="A106" s="70" t="s">
        <v>230</v>
      </c>
      <c r="B106" s="70" t="s">
        <v>190</v>
      </c>
      <c r="C106" s="70" t="s">
        <v>923</v>
      </c>
      <c r="D106" s="70" t="s">
        <v>188</v>
      </c>
      <c r="E106" s="70" t="s">
        <v>180</v>
      </c>
      <c r="F106" s="70" t="s">
        <v>232</v>
      </c>
      <c r="G106" s="73" t="s">
        <v>150</v>
      </c>
      <c r="H106" s="373"/>
      <c r="I106" s="384"/>
      <c r="J106" s="384"/>
    </row>
    <row r="107" spans="1:10" ht="24.75" customHeight="1" x14ac:dyDescent="0.2">
      <c r="A107" s="70" t="s">
        <v>230</v>
      </c>
      <c r="B107" s="70" t="s">
        <v>190</v>
      </c>
      <c r="C107" s="70" t="s">
        <v>30</v>
      </c>
      <c r="D107" s="70" t="s">
        <v>188</v>
      </c>
      <c r="E107" s="70" t="s">
        <v>180</v>
      </c>
      <c r="F107" s="70" t="s">
        <v>232</v>
      </c>
      <c r="G107" s="73" t="s">
        <v>33</v>
      </c>
      <c r="H107" s="373"/>
      <c r="I107" s="384"/>
      <c r="J107" s="384"/>
    </row>
    <row r="108" spans="1:10" ht="52.5" customHeight="1" x14ac:dyDescent="0.2">
      <c r="A108" s="70" t="s">
        <v>230</v>
      </c>
      <c r="B108" s="70" t="s">
        <v>190</v>
      </c>
      <c r="C108" s="70" t="s">
        <v>925</v>
      </c>
      <c r="D108" s="70" t="s">
        <v>188</v>
      </c>
      <c r="E108" s="70" t="s">
        <v>180</v>
      </c>
      <c r="F108" s="70" t="s">
        <v>232</v>
      </c>
      <c r="G108" s="90" t="s">
        <v>926</v>
      </c>
      <c r="H108" s="373"/>
      <c r="I108" s="384"/>
      <c r="J108" s="384"/>
    </row>
    <row r="109" spans="1:10" ht="49.5" customHeight="1" x14ac:dyDescent="0.2">
      <c r="A109" s="70" t="s">
        <v>230</v>
      </c>
      <c r="B109" s="70" t="s">
        <v>190</v>
      </c>
      <c r="C109" s="70" t="s">
        <v>927</v>
      </c>
      <c r="D109" s="70" t="s">
        <v>188</v>
      </c>
      <c r="E109" s="70" t="s">
        <v>180</v>
      </c>
      <c r="F109" s="70" t="s">
        <v>232</v>
      </c>
      <c r="G109" s="73" t="s">
        <v>928</v>
      </c>
      <c r="H109" s="373"/>
      <c r="I109" s="384"/>
      <c r="J109" s="384"/>
    </row>
    <row r="110" spans="1:10" ht="65.25" customHeight="1" x14ac:dyDescent="0.2">
      <c r="A110" s="70" t="s">
        <v>230</v>
      </c>
      <c r="B110" s="70" t="s">
        <v>190</v>
      </c>
      <c r="C110" s="70" t="s">
        <v>929</v>
      </c>
      <c r="D110" s="70" t="s">
        <v>188</v>
      </c>
      <c r="E110" s="70" t="s">
        <v>180</v>
      </c>
      <c r="F110" s="70" t="s">
        <v>232</v>
      </c>
      <c r="G110" s="73" t="s">
        <v>930</v>
      </c>
      <c r="H110" s="373"/>
      <c r="I110" s="384"/>
      <c r="J110" s="384"/>
    </row>
    <row r="111" spans="1:10" ht="30" customHeight="1" x14ac:dyDescent="0.2">
      <c r="A111" s="70" t="s">
        <v>230</v>
      </c>
      <c r="B111" s="70" t="s">
        <v>190</v>
      </c>
      <c r="C111" s="70" t="s">
        <v>931</v>
      </c>
      <c r="D111" s="70" t="s">
        <v>188</v>
      </c>
      <c r="E111" s="70" t="s">
        <v>180</v>
      </c>
      <c r="F111" s="70" t="s">
        <v>232</v>
      </c>
      <c r="G111" s="73" t="s">
        <v>932</v>
      </c>
      <c r="H111" s="373"/>
      <c r="I111" s="384"/>
      <c r="J111" s="384"/>
    </row>
    <row r="112" spans="1:10" ht="49.5" customHeight="1" x14ac:dyDescent="0.2">
      <c r="A112" s="70" t="s">
        <v>230</v>
      </c>
      <c r="B112" s="70" t="s">
        <v>190</v>
      </c>
      <c r="C112" s="70" t="s">
        <v>933</v>
      </c>
      <c r="D112" s="70" t="s">
        <v>188</v>
      </c>
      <c r="E112" s="70" t="s">
        <v>180</v>
      </c>
      <c r="F112" s="70" t="s">
        <v>232</v>
      </c>
      <c r="G112" s="73" t="s">
        <v>277</v>
      </c>
      <c r="H112" s="373"/>
      <c r="I112" s="384"/>
      <c r="J112" s="384"/>
    </row>
    <row r="113" spans="1:10" ht="37.5" customHeight="1" x14ac:dyDescent="0.2">
      <c r="A113" s="70" t="s">
        <v>230</v>
      </c>
      <c r="B113" s="70" t="s">
        <v>63</v>
      </c>
      <c r="C113" s="70" t="s">
        <v>179</v>
      </c>
      <c r="D113" s="70" t="s">
        <v>188</v>
      </c>
      <c r="E113" s="70" t="s">
        <v>180</v>
      </c>
      <c r="F113" s="70" t="s">
        <v>232</v>
      </c>
      <c r="G113" s="73" t="s">
        <v>273</v>
      </c>
      <c r="H113" s="373"/>
      <c r="I113" s="384"/>
      <c r="J113" s="384"/>
    </row>
    <row r="114" spans="1:10" ht="37.5" customHeight="1" x14ac:dyDescent="0.2">
      <c r="A114" s="70" t="s">
        <v>230</v>
      </c>
      <c r="B114" s="70" t="s">
        <v>64</v>
      </c>
      <c r="C114" s="70" t="s">
        <v>179</v>
      </c>
      <c r="D114" s="70" t="s">
        <v>188</v>
      </c>
      <c r="E114" s="70" t="s">
        <v>180</v>
      </c>
      <c r="F114" s="70" t="s">
        <v>232</v>
      </c>
      <c r="G114" s="73" t="s">
        <v>152</v>
      </c>
      <c r="H114" s="373"/>
      <c r="I114" s="384"/>
      <c r="J114" s="384"/>
    </row>
    <row r="115" spans="1:10" ht="78" customHeight="1" x14ac:dyDescent="0.2">
      <c r="A115" s="70" t="s">
        <v>230</v>
      </c>
      <c r="B115" s="70" t="s">
        <v>197</v>
      </c>
      <c r="C115" s="70" t="s">
        <v>208</v>
      </c>
      <c r="D115" s="70" t="s">
        <v>188</v>
      </c>
      <c r="E115" s="70" t="s">
        <v>180</v>
      </c>
      <c r="F115" s="70" t="s">
        <v>86</v>
      </c>
      <c r="G115" s="73" t="s">
        <v>153</v>
      </c>
      <c r="H115" s="373"/>
      <c r="I115" s="384"/>
      <c r="J115" s="384"/>
    </row>
    <row r="116" spans="1:10" ht="32.25" customHeight="1" x14ac:dyDescent="0.2">
      <c r="A116" s="70" t="s">
        <v>230</v>
      </c>
      <c r="B116" s="70" t="s">
        <v>190</v>
      </c>
      <c r="C116" s="70" t="s">
        <v>867</v>
      </c>
      <c r="D116" s="70" t="s">
        <v>188</v>
      </c>
      <c r="E116" s="70" t="s">
        <v>180</v>
      </c>
      <c r="F116" s="70" t="s">
        <v>232</v>
      </c>
      <c r="G116" s="73" t="s">
        <v>865</v>
      </c>
      <c r="H116" s="373">
        <v>1.4</v>
      </c>
      <c r="I116" s="373">
        <v>1.4</v>
      </c>
      <c r="J116" s="330">
        <v>1.4</v>
      </c>
    </row>
    <row r="117" spans="1:10" ht="29.25" customHeight="1" x14ac:dyDescent="0.2">
      <c r="A117" s="70" t="s">
        <v>230</v>
      </c>
      <c r="B117" s="70" t="s">
        <v>190</v>
      </c>
      <c r="C117" s="70" t="s">
        <v>867</v>
      </c>
      <c r="D117" s="70" t="s">
        <v>188</v>
      </c>
      <c r="E117" s="70" t="s">
        <v>180</v>
      </c>
      <c r="F117" s="70" t="s">
        <v>232</v>
      </c>
      <c r="G117" s="73" t="s">
        <v>246</v>
      </c>
      <c r="H117" s="373"/>
      <c r="I117" s="384"/>
      <c r="J117" s="384"/>
    </row>
    <row r="118" spans="1:10" ht="36.75" customHeight="1" x14ac:dyDescent="0.2">
      <c r="A118" s="70" t="s">
        <v>230</v>
      </c>
      <c r="B118" s="70" t="s">
        <v>190</v>
      </c>
      <c r="C118" s="70" t="s">
        <v>867</v>
      </c>
      <c r="D118" s="70" t="s">
        <v>188</v>
      </c>
      <c r="E118" s="70" t="s">
        <v>180</v>
      </c>
      <c r="F118" s="70" t="s">
        <v>232</v>
      </c>
      <c r="G118" s="73" t="s">
        <v>934</v>
      </c>
      <c r="H118" s="373">
        <v>298.3</v>
      </c>
      <c r="I118" s="373">
        <v>298.3</v>
      </c>
      <c r="J118" s="330">
        <v>298.3</v>
      </c>
    </row>
    <row r="119" spans="1:10" ht="39" customHeight="1" x14ac:dyDescent="0.2">
      <c r="A119" s="70" t="s">
        <v>230</v>
      </c>
      <c r="B119" s="70" t="s">
        <v>190</v>
      </c>
      <c r="C119" s="70" t="s">
        <v>935</v>
      </c>
      <c r="D119" s="70" t="s">
        <v>188</v>
      </c>
      <c r="E119" s="70" t="s">
        <v>180</v>
      </c>
      <c r="F119" s="70" t="s">
        <v>232</v>
      </c>
      <c r="G119" s="73" t="s">
        <v>936</v>
      </c>
      <c r="H119" s="373"/>
      <c r="I119" s="384"/>
      <c r="J119" s="384"/>
    </row>
    <row r="120" spans="1:10" ht="38.25" customHeight="1" x14ac:dyDescent="0.2">
      <c r="A120" s="70" t="s">
        <v>230</v>
      </c>
      <c r="B120" s="70" t="s">
        <v>190</v>
      </c>
      <c r="C120" s="70" t="s">
        <v>937</v>
      </c>
      <c r="D120" s="70" t="s">
        <v>188</v>
      </c>
      <c r="E120" s="70" t="s">
        <v>180</v>
      </c>
      <c r="F120" s="70" t="s">
        <v>232</v>
      </c>
      <c r="G120" s="73" t="s">
        <v>938</v>
      </c>
      <c r="H120" s="373"/>
      <c r="I120" s="384"/>
      <c r="J120" s="384"/>
    </row>
    <row r="121" spans="1:10" ht="38.25" customHeight="1" x14ac:dyDescent="0.2">
      <c r="A121" s="70" t="s">
        <v>230</v>
      </c>
      <c r="B121" s="70" t="s">
        <v>190</v>
      </c>
      <c r="C121" s="70" t="s">
        <v>278</v>
      </c>
      <c r="D121" s="70" t="s">
        <v>188</v>
      </c>
      <c r="E121" s="70" t="s">
        <v>180</v>
      </c>
      <c r="F121" s="70" t="s">
        <v>232</v>
      </c>
      <c r="G121" s="73" t="s">
        <v>279</v>
      </c>
      <c r="H121" s="373">
        <v>5</v>
      </c>
      <c r="I121" s="373">
        <v>5</v>
      </c>
      <c r="J121" s="330">
        <v>5</v>
      </c>
    </row>
    <row r="122" spans="1:10" ht="38.25" customHeight="1" x14ac:dyDescent="0.2">
      <c r="A122" s="70" t="s">
        <v>230</v>
      </c>
      <c r="B122" s="70" t="s">
        <v>190</v>
      </c>
      <c r="C122" s="70" t="s">
        <v>939</v>
      </c>
      <c r="D122" s="70" t="s">
        <v>188</v>
      </c>
      <c r="E122" s="70" t="s">
        <v>180</v>
      </c>
      <c r="F122" s="70" t="s">
        <v>232</v>
      </c>
      <c r="G122" s="73" t="s">
        <v>940</v>
      </c>
      <c r="H122" s="373"/>
      <c r="I122" s="384"/>
      <c r="J122" s="384"/>
    </row>
    <row r="123" spans="1:10" x14ac:dyDescent="0.2">
      <c r="A123" s="70"/>
      <c r="B123" s="70"/>
      <c r="C123" s="70"/>
      <c r="D123" s="70"/>
      <c r="E123" s="70"/>
      <c r="F123" s="70" t="s">
        <v>941</v>
      </c>
      <c r="G123" s="74" t="s">
        <v>234</v>
      </c>
      <c r="H123" s="383">
        <f>H59+H12</f>
        <v>251225.5</v>
      </c>
      <c r="I123" s="383">
        <f>I59+I12</f>
        <v>237644</v>
      </c>
      <c r="J123" s="387">
        <f>J59+J12</f>
        <v>233785.69999999998</v>
      </c>
    </row>
  </sheetData>
  <mergeCells count="15">
    <mergeCell ref="A7:I7"/>
    <mergeCell ref="A6:I6"/>
    <mergeCell ref="G1:J1"/>
    <mergeCell ref="G2:J2"/>
    <mergeCell ref="G3:J3"/>
    <mergeCell ref="H4:J4"/>
    <mergeCell ref="F10:F11"/>
    <mergeCell ref="I9:J9"/>
    <mergeCell ref="I10:I11"/>
    <mergeCell ref="J10:J11"/>
    <mergeCell ref="A9:F9"/>
    <mergeCell ref="G9:G11"/>
    <mergeCell ref="H9:H11"/>
    <mergeCell ref="A10:D10"/>
    <mergeCell ref="E10:E11"/>
  </mergeCells>
  <pageMargins left="0.51181102362204722" right="0.51181102362204722" top="0.15748031496062992" bottom="0.15748031496062992" header="0.31496062992125984" footer="0.31496062992125984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H4" sqref="H4"/>
    </sheetView>
  </sheetViews>
  <sheetFormatPr defaultRowHeight="15" x14ac:dyDescent="0.2"/>
  <cols>
    <col min="1" max="1" width="4" style="15" customWidth="1"/>
    <col min="2" max="2" width="2.28515625" style="1" customWidth="1"/>
    <col min="3" max="3" width="3.28515625" style="1" customWidth="1"/>
    <col min="4" max="4" width="6.28515625" style="1" customWidth="1"/>
    <col min="5" max="5" width="3.28515625" style="1" customWidth="1"/>
    <col min="6" max="6" width="4.85546875" style="1" customWidth="1"/>
    <col min="7" max="7" width="4.42578125" style="1" customWidth="1"/>
    <col min="8" max="8" width="68.42578125" style="2" customWidth="1"/>
    <col min="9" max="16384" width="9.140625" style="2"/>
  </cols>
  <sheetData>
    <row r="1" spans="1:8" x14ac:dyDescent="0.2">
      <c r="H1" s="43" t="s">
        <v>88</v>
      </c>
    </row>
    <row r="2" spans="1:8" x14ac:dyDescent="0.2">
      <c r="H2" s="6" t="s">
        <v>974</v>
      </c>
    </row>
    <row r="3" spans="1:8" x14ac:dyDescent="0.2">
      <c r="H3" s="6" t="s">
        <v>975</v>
      </c>
    </row>
    <row r="4" spans="1:8" x14ac:dyDescent="0.2">
      <c r="H4" s="6" t="s">
        <v>1022</v>
      </c>
    </row>
    <row r="5" spans="1:8" x14ac:dyDescent="0.2">
      <c r="H5" s="4"/>
    </row>
    <row r="6" spans="1:8" ht="15.75" x14ac:dyDescent="0.25">
      <c r="B6" s="449" t="s">
        <v>89</v>
      </c>
      <c r="C6" s="449"/>
      <c r="D6" s="449"/>
      <c r="E6" s="449"/>
      <c r="F6" s="449"/>
      <c r="G6" s="449"/>
      <c r="H6" s="449"/>
    </row>
    <row r="7" spans="1:8" ht="15.75" x14ac:dyDescent="0.25">
      <c r="B7" s="449" t="s">
        <v>1015</v>
      </c>
      <c r="C7" s="449"/>
      <c r="D7" s="449"/>
      <c r="E7" s="449"/>
      <c r="F7" s="449"/>
      <c r="G7" s="449"/>
      <c r="H7" s="449"/>
    </row>
    <row r="8" spans="1:8" ht="15.75" x14ac:dyDescent="0.25">
      <c r="H8" s="5"/>
    </row>
    <row r="9" spans="1:8" x14ac:dyDescent="0.2">
      <c r="A9" s="450" t="s">
        <v>90</v>
      </c>
      <c r="B9" s="451" t="s">
        <v>167</v>
      </c>
      <c r="C9" s="451"/>
      <c r="D9" s="451"/>
      <c r="E9" s="451"/>
      <c r="F9" s="451"/>
      <c r="G9" s="451"/>
      <c r="H9" s="421" t="s">
        <v>168</v>
      </c>
    </row>
    <row r="10" spans="1:8" x14ac:dyDescent="0.2">
      <c r="A10" s="450"/>
      <c r="B10" s="452" t="s">
        <v>170</v>
      </c>
      <c r="C10" s="452"/>
      <c r="D10" s="452"/>
      <c r="E10" s="452"/>
      <c r="F10" s="453" t="s">
        <v>171</v>
      </c>
      <c r="G10" s="453" t="s">
        <v>172</v>
      </c>
      <c r="H10" s="421"/>
    </row>
    <row r="11" spans="1:8" ht="39.75" x14ac:dyDescent="0.2">
      <c r="A11" s="450"/>
      <c r="B11" s="7" t="s">
        <v>173</v>
      </c>
      <c r="C11" s="7" t="s">
        <v>174</v>
      </c>
      <c r="D11" s="8" t="s">
        <v>175</v>
      </c>
      <c r="E11" s="7" t="s">
        <v>176</v>
      </c>
      <c r="F11" s="453"/>
      <c r="G11" s="453"/>
      <c r="H11" s="421"/>
    </row>
    <row r="12" spans="1:8" s="20" customFormat="1" ht="15.75" x14ac:dyDescent="0.2">
      <c r="A12" s="446" t="s">
        <v>91</v>
      </c>
      <c r="B12" s="447"/>
      <c r="C12" s="447"/>
      <c r="D12" s="447"/>
      <c r="E12" s="447"/>
      <c r="F12" s="447"/>
      <c r="G12" s="447"/>
      <c r="H12" s="448"/>
    </row>
    <row r="13" spans="1:8" s="80" customFormat="1" ht="15.75" x14ac:dyDescent="0.25">
      <c r="A13" s="79">
        <v>182</v>
      </c>
      <c r="B13" s="431" t="s">
        <v>92</v>
      </c>
      <c r="C13" s="431"/>
      <c r="D13" s="431"/>
      <c r="E13" s="431"/>
      <c r="F13" s="431"/>
      <c r="G13" s="431"/>
      <c r="H13" s="431"/>
    </row>
    <row r="14" spans="1:8" x14ac:dyDescent="0.2">
      <c r="A14" s="9">
        <v>182</v>
      </c>
      <c r="B14" s="9" t="s">
        <v>177</v>
      </c>
      <c r="C14" s="9" t="s">
        <v>183</v>
      </c>
      <c r="D14" s="9" t="s">
        <v>186</v>
      </c>
      <c r="E14" s="9" t="s">
        <v>183</v>
      </c>
      <c r="F14" s="9" t="s">
        <v>180</v>
      </c>
      <c r="G14" s="9" t="s">
        <v>184</v>
      </c>
      <c r="H14" s="10" t="s">
        <v>187</v>
      </c>
    </row>
    <row r="15" spans="1:8" x14ac:dyDescent="0.2">
      <c r="A15" s="9">
        <v>182</v>
      </c>
      <c r="B15" s="9" t="s">
        <v>177</v>
      </c>
      <c r="C15" s="9" t="s">
        <v>188</v>
      </c>
      <c r="D15" s="9" t="s">
        <v>186</v>
      </c>
      <c r="E15" s="75" t="s">
        <v>190</v>
      </c>
      <c r="F15" s="9" t="s">
        <v>180</v>
      </c>
      <c r="G15" s="9" t="s">
        <v>184</v>
      </c>
      <c r="H15" s="10" t="s">
        <v>191</v>
      </c>
    </row>
    <row r="16" spans="1:8" x14ac:dyDescent="0.2">
      <c r="A16" s="9">
        <v>182</v>
      </c>
      <c r="B16" s="9" t="s">
        <v>177</v>
      </c>
      <c r="C16" s="9" t="s">
        <v>188</v>
      </c>
      <c r="D16" s="9" t="s">
        <v>192</v>
      </c>
      <c r="E16" s="9" t="s">
        <v>183</v>
      </c>
      <c r="F16" s="9" t="s">
        <v>180</v>
      </c>
      <c r="G16" s="9" t="s">
        <v>184</v>
      </c>
      <c r="H16" s="10" t="s">
        <v>193</v>
      </c>
    </row>
    <row r="17" spans="1:8" x14ac:dyDescent="0.2">
      <c r="A17" s="9">
        <v>182</v>
      </c>
      <c r="B17" s="9" t="s">
        <v>177</v>
      </c>
      <c r="C17" s="9" t="s">
        <v>194</v>
      </c>
      <c r="D17" s="9" t="s">
        <v>186</v>
      </c>
      <c r="E17" s="9" t="s">
        <v>190</v>
      </c>
      <c r="F17" s="9" t="s">
        <v>180</v>
      </c>
      <c r="G17" s="9" t="s">
        <v>184</v>
      </c>
      <c r="H17" s="10" t="s">
        <v>196</v>
      </c>
    </row>
    <row r="18" spans="1:8" ht="22.5" x14ac:dyDescent="0.2">
      <c r="A18" s="9">
        <v>182</v>
      </c>
      <c r="B18" s="9" t="s">
        <v>177</v>
      </c>
      <c r="C18" s="9" t="s">
        <v>197</v>
      </c>
      <c r="D18" s="9" t="s">
        <v>200</v>
      </c>
      <c r="E18" s="9" t="s">
        <v>183</v>
      </c>
      <c r="F18" s="9" t="s">
        <v>180</v>
      </c>
      <c r="G18" s="9" t="s">
        <v>184</v>
      </c>
      <c r="H18" s="11" t="s">
        <v>201</v>
      </c>
    </row>
    <row r="19" spans="1:8" ht="22.5" x14ac:dyDescent="0.2">
      <c r="A19" s="9">
        <v>182</v>
      </c>
      <c r="B19" s="9" t="s">
        <v>177</v>
      </c>
      <c r="C19" s="9" t="s">
        <v>202</v>
      </c>
      <c r="D19" s="9" t="s">
        <v>179</v>
      </c>
      <c r="E19" s="9" t="s">
        <v>178</v>
      </c>
      <c r="F19" s="9" t="s">
        <v>180</v>
      </c>
      <c r="G19" s="9" t="s">
        <v>181</v>
      </c>
      <c r="H19" s="11" t="s">
        <v>203</v>
      </c>
    </row>
    <row r="20" spans="1:8" ht="22.5" x14ac:dyDescent="0.2">
      <c r="A20" s="9" t="s">
        <v>93</v>
      </c>
      <c r="B20" s="9" t="s">
        <v>177</v>
      </c>
      <c r="C20" s="9" t="s">
        <v>235</v>
      </c>
      <c r="D20" s="9" t="s">
        <v>243</v>
      </c>
      <c r="E20" s="9" t="s">
        <v>188</v>
      </c>
      <c r="F20" s="9" t="s">
        <v>180</v>
      </c>
      <c r="G20" s="9" t="s">
        <v>236</v>
      </c>
      <c r="H20" s="11" t="s">
        <v>74</v>
      </c>
    </row>
    <row r="21" spans="1:8" ht="33.75" x14ac:dyDescent="0.2">
      <c r="A21" s="9">
        <v>182</v>
      </c>
      <c r="B21" s="9" t="s">
        <v>177</v>
      </c>
      <c r="C21" s="9" t="s">
        <v>219</v>
      </c>
      <c r="D21" s="9" t="s">
        <v>200</v>
      </c>
      <c r="E21" s="9" t="s">
        <v>183</v>
      </c>
      <c r="F21" s="9" t="s">
        <v>180</v>
      </c>
      <c r="G21" s="9" t="s">
        <v>222</v>
      </c>
      <c r="H21" s="11" t="s">
        <v>225</v>
      </c>
    </row>
    <row r="22" spans="1:8" ht="22.5" x14ac:dyDescent="0.2">
      <c r="A22" s="9">
        <v>182</v>
      </c>
      <c r="B22" s="9" t="s">
        <v>177</v>
      </c>
      <c r="C22" s="9" t="s">
        <v>219</v>
      </c>
      <c r="D22" s="9" t="s">
        <v>221</v>
      </c>
      <c r="E22" s="9" t="s">
        <v>183</v>
      </c>
      <c r="F22" s="9" t="s">
        <v>180</v>
      </c>
      <c r="G22" s="9" t="s">
        <v>222</v>
      </c>
      <c r="H22" s="12" t="s">
        <v>223</v>
      </c>
    </row>
    <row r="23" spans="1:8" s="80" customFormat="1" ht="15.75" x14ac:dyDescent="0.25">
      <c r="A23" s="79">
        <v>498</v>
      </c>
      <c r="B23" s="445" t="s">
        <v>94</v>
      </c>
      <c r="C23" s="445"/>
      <c r="D23" s="445"/>
      <c r="E23" s="445"/>
      <c r="F23" s="445"/>
      <c r="G23" s="445"/>
      <c r="H23" s="445"/>
    </row>
    <row r="24" spans="1:8" s="32" customFormat="1" x14ac:dyDescent="0.2">
      <c r="A24" s="70">
        <v>498</v>
      </c>
      <c r="B24" s="70" t="s">
        <v>177</v>
      </c>
      <c r="C24" s="70" t="s">
        <v>215</v>
      </c>
      <c r="D24" s="70" t="s">
        <v>217</v>
      </c>
      <c r="E24" s="70" t="s">
        <v>183</v>
      </c>
      <c r="F24" s="70" t="s">
        <v>180</v>
      </c>
      <c r="G24" s="70" t="s">
        <v>211</v>
      </c>
      <c r="H24" s="19" t="s">
        <v>218</v>
      </c>
    </row>
    <row r="25" spans="1:8" s="80" customFormat="1" ht="15.75" x14ac:dyDescent="0.25">
      <c r="A25" s="79"/>
      <c r="B25" s="445" t="s">
        <v>95</v>
      </c>
      <c r="C25" s="445"/>
      <c r="D25" s="445"/>
      <c r="E25" s="445"/>
      <c r="F25" s="445"/>
      <c r="G25" s="445"/>
      <c r="H25" s="445"/>
    </row>
    <row r="26" spans="1:8" s="32" customFormat="1" ht="22.5" x14ac:dyDescent="0.2">
      <c r="A26" s="70">
        <v>188</v>
      </c>
      <c r="B26" s="70" t="s">
        <v>177</v>
      </c>
      <c r="C26" s="70" t="s">
        <v>219</v>
      </c>
      <c r="D26" s="70" t="s">
        <v>221</v>
      </c>
      <c r="E26" s="70" t="s">
        <v>183</v>
      </c>
      <c r="F26" s="70" t="s">
        <v>180</v>
      </c>
      <c r="G26" s="70" t="s">
        <v>222</v>
      </c>
      <c r="H26" s="17" t="s">
        <v>223</v>
      </c>
    </row>
    <row r="27" spans="1:8" s="32" customFormat="1" ht="56.25" x14ac:dyDescent="0.2">
      <c r="A27" s="70" t="s">
        <v>96</v>
      </c>
      <c r="B27" s="70" t="s">
        <v>177</v>
      </c>
      <c r="C27" s="70" t="s">
        <v>197</v>
      </c>
      <c r="D27" s="70" t="s">
        <v>97</v>
      </c>
      <c r="E27" s="70" t="s">
        <v>183</v>
      </c>
      <c r="F27" s="70" t="s">
        <v>180</v>
      </c>
      <c r="G27" s="70" t="s">
        <v>184</v>
      </c>
      <c r="H27" s="19" t="s">
        <v>98</v>
      </c>
    </row>
    <row r="28" spans="1:8" s="80" customFormat="1" ht="15.75" x14ac:dyDescent="0.25">
      <c r="A28" s="79" t="s">
        <v>99</v>
      </c>
      <c r="B28" s="445" t="s">
        <v>100</v>
      </c>
      <c r="C28" s="445"/>
      <c r="D28" s="445"/>
      <c r="E28" s="445"/>
      <c r="F28" s="445"/>
      <c r="G28" s="445"/>
      <c r="H28" s="445"/>
    </row>
    <row r="29" spans="1:8" s="32" customFormat="1" ht="33.75" x14ac:dyDescent="0.2">
      <c r="A29" s="70" t="s">
        <v>99</v>
      </c>
      <c r="B29" s="70" t="s">
        <v>177</v>
      </c>
      <c r="C29" s="70" t="s">
        <v>219</v>
      </c>
      <c r="D29" s="70" t="s">
        <v>101</v>
      </c>
      <c r="E29" s="70" t="s">
        <v>188</v>
      </c>
      <c r="F29" s="70" t="s">
        <v>180</v>
      </c>
      <c r="G29" s="70" t="s">
        <v>222</v>
      </c>
      <c r="H29" s="17" t="s">
        <v>102</v>
      </c>
    </row>
    <row r="30" spans="1:8" s="32" customFormat="1" x14ac:dyDescent="0.2">
      <c r="A30" s="70" t="s">
        <v>99</v>
      </c>
      <c r="B30" s="70" t="s">
        <v>177</v>
      </c>
      <c r="C30" s="70" t="s">
        <v>219</v>
      </c>
      <c r="D30" s="70" t="s">
        <v>103</v>
      </c>
      <c r="E30" s="70" t="s">
        <v>183</v>
      </c>
      <c r="F30" s="70" t="s">
        <v>180</v>
      </c>
      <c r="G30" s="70" t="s">
        <v>222</v>
      </c>
      <c r="H30" s="17" t="s">
        <v>104</v>
      </c>
    </row>
    <row r="31" spans="1:8" s="80" customFormat="1" ht="15.75" x14ac:dyDescent="0.25">
      <c r="A31" s="79">
        <v>141</v>
      </c>
      <c r="B31" s="438" t="s">
        <v>105</v>
      </c>
      <c r="C31" s="438"/>
      <c r="D31" s="438"/>
      <c r="E31" s="438"/>
      <c r="F31" s="438"/>
      <c r="G31" s="438"/>
      <c r="H31" s="438"/>
    </row>
    <row r="32" spans="1:8" s="32" customFormat="1" ht="33.75" x14ac:dyDescent="0.2">
      <c r="A32" s="70" t="s">
        <v>106</v>
      </c>
      <c r="B32" s="70" t="s">
        <v>177</v>
      </c>
      <c r="C32" s="70" t="s">
        <v>219</v>
      </c>
      <c r="D32" s="70" t="s">
        <v>107</v>
      </c>
      <c r="E32" s="70" t="s">
        <v>183</v>
      </c>
      <c r="F32" s="70" t="s">
        <v>180</v>
      </c>
      <c r="G32" s="70" t="s">
        <v>222</v>
      </c>
      <c r="H32" s="17" t="s">
        <v>108</v>
      </c>
    </row>
    <row r="33" spans="1:8" s="25" customFormat="1" ht="15.75" x14ac:dyDescent="0.2">
      <c r="A33" s="439" t="s">
        <v>109</v>
      </c>
      <c r="B33" s="440"/>
      <c r="C33" s="440"/>
      <c r="D33" s="440"/>
      <c r="E33" s="440"/>
      <c r="F33" s="440"/>
      <c r="G33" s="440"/>
      <c r="H33" s="441"/>
    </row>
    <row r="34" spans="1:8" s="80" customFormat="1" ht="15.75" x14ac:dyDescent="0.25">
      <c r="A34" s="79">
        <v>840</v>
      </c>
      <c r="B34" s="438" t="s">
        <v>110</v>
      </c>
      <c r="C34" s="438"/>
      <c r="D34" s="438"/>
      <c r="E34" s="438"/>
      <c r="F34" s="438"/>
      <c r="G34" s="438"/>
      <c r="H34" s="438"/>
    </row>
    <row r="35" spans="1:8" s="32" customFormat="1" ht="22.5" x14ac:dyDescent="0.2">
      <c r="A35" s="70" t="s">
        <v>111</v>
      </c>
      <c r="B35" s="70" t="s">
        <v>177</v>
      </c>
      <c r="C35" s="70" t="s">
        <v>219</v>
      </c>
      <c r="D35" s="70" t="s">
        <v>112</v>
      </c>
      <c r="E35" s="70" t="s">
        <v>183</v>
      </c>
      <c r="F35" s="70" t="s">
        <v>180</v>
      </c>
      <c r="G35" s="70" t="s">
        <v>222</v>
      </c>
      <c r="H35" s="17" t="s">
        <v>113</v>
      </c>
    </row>
    <row r="36" spans="1:8" s="80" customFormat="1" ht="15.75" x14ac:dyDescent="0.25">
      <c r="A36" s="79">
        <v>825</v>
      </c>
      <c r="B36" s="438" t="s">
        <v>114</v>
      </c>
      <c r="C36" s="438"/>
      <c r="D36" s="438"/>
      <c r="E36" s="438"/>
      <c r="F36" s="438"/>
      <c r="G36" s="438"/>
      <c r="H36" s="438"/>
    </row>
    <row r="37" spans="1:8" s="32" customFormat="1" ht="56.25" x14ac:dyDescent="0.2">
      <c r="A37" s="70" t="s">
        <v>115</v>
      </c>
      <c r="B37" s="70" t="s">
        <v>177</v>
      </c>
      <c r="C37" s="70" t="s">
        <v>197</v>
      </c>
      <c r="D37" s="70" t="s">
        <v>97</v>
      </c>
      <c r="E37" s="70" t="s">
        <v>183</v>
      </c>
      <c r="F37" s="70" t="s">
        <v>180</v>
      </c>
      <c r="G37" s="70" t="s">
        <v>184</v>
      </c>
      <c r="H37" s="19" t="s">
        <v>98</v>
      </c>
    </row>
    <row r="38" spans="1:8" s="26" customFormat="1" ht="15.75" x14ac:dyDescent="0.2">
      <c r="A38" s="439" t="s">
        <v>116</v>
      </c>
      <c r="B38" s="440"/>
      <c r="C38" s="440"/>
      <c r="D38" s="440"/>
      <c r="E38" s="440"/>
      <c r="F38" s="440"/>
      <c r="G38" s="440"/>
      <c r="H38" s="441"/>
    </row>
    <row r="39" spans="1:8" s="80" customFormat="1" ht="15.75" x14ac:dyDescent="0.25">
      <c r="A39" s="79" t="s">
        <v>240</v>
      </c>
      <c r="B39" s="445" t="s">
        <v>117</v>
      </c>
      <c r="C39" s="445"/>
      <c r="D39" s="445"/>
      <c r="E39" s="445"/>
      <c r="F39" s="445"/>
      <c r="G39" s="445"/>
      <c r="H39" s="445"/>
    </row>
    <row r="40" spans="1:8" s="32" customFormat="1" ht="45" x14ac:dyDescent="0.2">
      <c r="A40" s="70" t="s">
        <v>240</v>
      </c>
      <c r="B40" s="70" t="s">
        <v>177</v>
      </c>
      <c r="C40" s="70" t="s">
        <v>206</v>
      </c>
      <c r="D40" s="70" t="s">
        <v>4</v>
      </c>
      <c r="E40" s="70" t="s">
        <v>210</v>
      </c>
      <c r="F40" s="70" t="s">
        <v>180</v>
      </c>
      <c r="G40" s="70" t="s">
        <v>211</v>
      </c>
      <c r="H40" s="19" t="s">
        <v>212</v>
      </c>
    </row>
    <row r="41" spans="1:8" s="32" customFormat="1" ht="33.75" x14ac:dyDescent="0.2">
      <c r="A41" s="70" t="s">
        <v>240</v>
      </c>
      <c r="B41" s="70" t="s">
        <v>177</v>
      </c>
      <c r="C41" s="70" t="s">
        <v>206</v>
      </c>
      <c r="D41" s="70" t="s">
        <v>213</v>
      </c>
      <c r="E41" s="70" t="s">
        <v>188</v>
      </c>
      <c r="F41" s="70" t="s">
        <v>180</v>
      </c>
      <c r="G41" s="70" t="s">
        <v>211</v>
      </c>
      <c r="H41" s="17" t="s">
        <v>214</v>
      </c>
    </row>
    <row r="42" spans="1:8" s="32" customFormat="1" ht="22.5" x14ac:dyDescent="0.2">
      <c r="A42" s="70" t="s">
        <v>240</v>
      </c>
      <c r="B42" s="70" t="s">
        <v>177</v>
      </c>
      <c r="C42" s="70" t="s">
        <v>237</v>
      </c>
      <c r="D42" s="70" t="s">
        <v>130</v>
      </c>
      <c r="E42" s="70" t="s">
        <v>210</v>
      </c>
      <c r="F42" s="70" t="s">
        <v>180</v>
      </c>
      <c r="G42" s="70" t="s">
        <v>76</v>
      </c>
      <c r="H42" s="19" t="s">
        <v>77</v>
      </c>
    </row>
    <row r="43" spans="1:8" s="32" customFormat="1" ht="45" x14ac:dyDescent="0.2">
      <c r="A43" s="70" t="s">
        <v>240</v>
      </c>
      <c r="B43" s="70" t="s">
        <v>177</v>
      </c>
      <c r="C43" s="70" t="s">
        <v>237</v>
      </c>
      <c r="D43" s="70" t="s">
        <v>151</v>
      </c>
      <c r="E43" s="70" t="s">
        <v>188</v>
      </c>
      <c r="F43" s="70" t="s">
        <v>180</v>
      </c>
      <c r="G43" s="70" t="s">
        <v>79</v>
      </c>
      <c r="H43" s="19" t="s">
        <v>80</v>
      </c>
    </row>
    <row r="44" spans="1:8" s="32" customFormat="1" ht="22.5" x14ac:dyDescent="0.2">
      <c r="A44" s="70" t="s">
        <v>240</v>
      </c>
      <c r="B44" s="70" t="s">
        <v>177</v>
      </c>
      <c r="C44" s="70" t="s">
        <v>235</v>
      </c>
      <c r="D44" s="70" t="s">
        <v>243</v>
      </c>
      <c r="E44" s="70" t="s">
        <v>188</v>
      </c>
      <c r="F44" s="70" t="s">
        <v>180</v>
      </c>
      <c r="G44" s="70" t="s">
        <v>236</v>
      </c>
      <c r="H44" s="19" t="s">
        <v>74</v>
      </c>
    </row>
    <row r="45" spans="1:8" s="32" customFormat="1" x14ac:dyDescent="0.2">
      <c r="A45" s="70" t="s">
        <v>240</v>
      </c>
      <c r="B45" s="70" t="s">
        <v>177</v>
      </c>
      <c r="C45" s="70" t="s">
        <v>235</v>
      </c>
      <c r="D45" s="70" t="s">
        <v>5</v>
      </c>
      <c r="E45" s="70" t="s">
        <v>188</v>
      </c>
      <c r="F45" s="70" t="s">
        <v>180</v>
      </c>
      <c r="G45" s="70" t="s">
        <v>236</v>
      </c>
      <c r="H45" s="11" t="s">
        <v>6</v>
      </c>
    </row>
    <row r="46" spans="1:8" s="32" customFormat="1" ht="22.5" x14ac:dyDescent="0.2">
      <c r="A46" s="70" t="s">
        <v>240</v>
      </c>
      <c r="B46" s="70" t="s">
        <v>177</v>
      </c>
      <c r="C46" s="70" t="s">
        <v>59</v>
      </c>
      <c r="D46" s="70" t="s">
        <v>82</v>
      </c>
      <c r="E46" s="70" t="s">
        <v>188</v>
      </c>
      <c r="F46" s="70" t="s">
        <v>180</v>
      </c>
      <c r="G46" s="70" t="s">
        <v>222</v>
      </c>
      <c r="H46" s="19" t="s">
        <v>83</v>
      </c>
    </row>
    <row r="47" spans="1:8" s="32" customFormat="1" ht="33.75" x14ac:dyDescent="0.2">
      <c r="A47" s="70" t="s">
        <v>240</v>
      </c>
      <c r="B47" s="70" t="s">
        <v>177</v>
      </c>
      <c r="C47" s="70" t="s">
        <v>219</v>
      </c>
      <c r="D47" s="70" t="s">
        <v>154</v>
      </c>
      <c r="E47" s="70" t="s">
        <v>188</v>
      </c>
      <c r="F47" s="70" t="s">
        <v>180</v>
      </c>
      <c r="G47" s="70" t="s">
        <v>222</v>
      </c>
      <c r="H47" s="17" t="s">
        <v>155</v>
      </c>
    </row>
    <row r="48" spans="1:8" s="32" customFormat="1" ht="22.5" x14ac:dyDescent="0.2">
      <c r="A48" s="70" t="s">
        <v>240</v>
      </c>
      <c r="B48" s="70" t="s">
        <v>177</v>
      </c>
      <c r="C48" s="70" t="s">
        <v>219</v>
      </c>
      <c r="D48" s="70" t="s">
        <v>156</v>
      </c>
      <c r="E48" s="70" t="s">
        <v>188</v>
      </c>
      <c r="F48" s="70" t="s">
        <v>180</v>
      </c>
      <c r="G48" s="70" t="s">
        <v>222</v>
      </c>
      <c r="H48" s="17" t="s">
        <v>157</v>
      </c>
    </row>
    <row r="49" spans="1:9" s="80" customFormat="1" ht="36.75" customHeight="1" x14ac:dyDescent="0.25">
      <c r="A49" s="79" t="s">
        <v>241</v>
      </c>
      <c r="B49" s="442" t="s">
        <v>118</v>
      </c>
      <c r="C49" s="443"/>
      <c r="D49" s="443"/>
      <c r="E49" s="443"/>
      <c r="F49" s="443"/>
      <c r="G49" s="443"/>
      <c r="H49" s="444"/>
    </row>
    <row r="50" spans="1:9" s="32" customFormat="1" ht="25.5" x14ac:dyDescent="0.2">
      <c r="A50" s="70" t="s">
        <v>241</v>
      </c>
      <c r="B50" s="70" t="s">
        <v>230</v>
      </c>
      <c r="C50" s="70" t="s">
        <v>190</v>
      </c>
      <c r="D50" s="70" t="s">
        <v>894</v>
      </c>
      <c r="E50" s="70" t="s">
        <v>188</v>
      </c>
      <c r="F50" s="70" t="s">
        <v>180</v>
      </c>
      <c r="G50" s="70" t="s">
        <v>232</v>
      </c>
      <c r="H50" s="85" t="s">
        <v>233</v>
      </c>
    </row>
    <row r="51" spans="1:9" s="32" customFormat="1" ht="25.5" x14ac:dyDescent="0.2">
      <c r="A51" s="70" t="s">
        <v>241</v>
      </c>
      <c r="B51" s="70" t="s">
        <v>230</v>
      </c>
      <c r="C51" s="70" t="s">
        <v>190</v>
      </c>
      <c r="D51" s="70" t="s">
        <v>895</v>
      </c>
      <c r="E51" s="70" t="s">
        <v>188</v>
      </c>
      <c r="F51" s="70" t="s">
        <v>180</v>
      </c>
      <c r="G51" s="86" t="s">
        <v>232</v>
      </c>
      <c r="H51" s="87" t="s">
        <v>896</v>
      </c>
    </row>
    <row r="52" spans="1:9" s="32" customFormat="1" ht="38.25" x14ac:dyDescent="0.2">
      <c r="A52" s="70" t="s">
        <v>241</v>
      </c>
      <c r="B52" s="70" t="s">
        <v>230</v>
      </c>
      <c r="C52" s="70" t="s">
        <v>190</v>
      </c>
      <c r="D52" s="70" t="s">
        <v>863</v>
      </c>
      <c r="E52" s="70" t="s">
        <v>188</v>
      </c>
      <c r="F52" s="70" t="s">
        <v>180</v>
      </c>
      <c r="G52" s="70" t="s">
        <v>232</v>
      </c>
      <c r="H52" s="88" t="s">
        <v>897</v>
      </c>
    </row>
    <row r="53" spans="1:9" s="32" customFormat="1" x14ac:dyDescent="0.2">
      <c r="A53" s="70" t="s">
        <v>241</v>
      </c>
      <c r="B53" s="70" t="s">
        <v>230</v>
      </c>
      <c r="C53" s="70" t="s">
        <v>190</v>
      </c>
      <c r="D53" s="70" t="s">
        <v>898</v>
      </c>
      <c r="E53" s="70" t="s">
        <v>188</v>
      </c>
      <c r="F53" s="70" t="s">
        <v>180</v>
      </c>
      <c r="G53" s="70" t="s">
        <v>232</v>
      </c>
      <c r="H53" s="312" t="s">
        <v>899</v>
      </c>
    </row>
    <row r="54" spans="1:9" s="32" customFormat="1" ht="25.5" x14ac:dyDescent="0.2">
      <c r="A54" s="70" t="s">
        <v>241</v>
      </c>
      <c r="B54" s="70" t="s">
        <v>230</v>
      </c>
      <c r="C54" s="70" t="s">
        <v>190</v>
      </c>
      <c r="D54" s="70" t="s">
        <v>9</v>
      </c>
      <c r="E54" s="70" t="s">
        <v>188</v>
      </c>
      <c r="F54" s="70" t="s">
        <v>180</v>
      </c>
      <c r="G54" s="70" t="s">
        <v>232</v>
      </c>
      <c r="H54" s="78" t="s">
        <v>10</v>
      </c>
    </row>
    <row r="55" spans="1:9" s="32" customFormat="1" ht="25.5" x14ac:dyDescent="0.2">
      <c r="A55" s="18" t="s">
        <v>241</v>
      </c>
      <c r="B55" s="70" t="s">
        <v>230</v>
      </c>
      <c r="C55" s="70" t="s">
        <v>190</v>
      </c>
      <c r="D55" s="70" t="s">
        <v>900</v>
      </c>
      <c r="E55" s="70" t="s">
        <v>188</v>
      </c>
      <c r="F55" s="70" t="s">
        <v>180</v>
      </c>
      <c r="G55" s="70" t="s">
        <v>232</v>
      </c>
      <c r="H55" s="78" t="s">
        <v>864</v>
      </c>
      <c r="I55" s="27"/>
    </row>
    <row r="56" spans="1:9" s="32" customFormat="1" ht="25.5" x14ac:dyDescent="0.2">
      <c r="A56" s="18" t="s">
        <v>241</v>
      </c>
      <c r="B56" s="70" t="s">
        <v>230</v>
      </c>
      <c r="C56" s="70" t="s">
        <v>190</v>
      </c>
      <c r="D56" s="70" t="s">
        <v>901</v>
      </c>
      <c r="E56" s="70" t="s">
        <v>188</v>
      </c>
      <c r="F56" s="70" t="s">
        <v>180</v>
      </c>
      <c r="G56" s="70" t="s">
        <v>232</v>
      </c>
      <c r="H56" s="78" t="s">
        <v>147</v>
      </c>
      <c r="I56" s="27"/>
    </row>
    <row r="57" spans="1:9" s="32" customFormat="1" ht="38.25" x14ac:dyDescent="0.2">
      <c r="A57" s="70" t="s">
        <v>241</v>
      </c>
      <c r="B57" s="70" t="s">
        <v>230</v>
      </c>
      <c r="C57" s="70" t="s">
        <v>190</v>
      </c>
      <c r="D57" s="70" t="s">
        <v>902</v>
      </c>
      <c r="E57" s="70" t="s">
        <v>188</v>
      </c>
      <c r="F57" s="70" t="s">
        <v>180</v>
      </c>
      <c r="G57" s="70" t="s">
        <v>232</v>
      </c>
      <c r="H57" s="78" t="s">
        <v>148</v>
      </c>
    </row>
    <row r="58" spans="1:9" s="32" customFormat="1" ht="25.5" x14ac:dyDescent="0.2">
      <c r="A58" s="70" t="s">
        <v>241</v>
      </c>
      <c r="B58" s="70" t="s">
        <v>230</v>
      </c>
      <c r="C58" s="70" t="s">
        <v>190</v>
      </c>
      <c r="D58" s="70" t="s">
        <v>272</v>
      </c>
      <c r="E58" s="70" t="s">
        <v>188</v>
      </c>
      <c r="F58" s="70" t="s">
        <v>180</v>
      </c>
      <c r="G58" s="70" t="s">
        <v>232</v>
      </c>
      <c r="H58" s="73" t="s">
        <v>275</v>
      </c>
    </row>
    <row r="59" spans="1:9" s="32" customFormat="1" ht="51" x14ac:dyDescent="0.2">
      <c r="A59" s="70" t="s">
        <v>241</v>
      </c>
      <c r="B59" s="70" t="s">
        <v>230</v>
      </c>
      <c r="C59" s="70" t="s">
        <v>190</v>
      </c>
      <c r="D59" s="70" t="s">
        <v>903</v>
      </c>
      <c r="E59" s="70" t="s">
        <v>188</v>
      </c>
      <c r="F59" s="70" t="s">
        <v>180</v>
      </c>
      <c r="G59" s="70" t="s">
        <v>232</v>
      </c>
      <c r="H59" s="73" t="s">
        <v>904</v>
      </c>
    </row>
    <row r="60" spans="1:9" s="32" customFormat="1" ht="38.25" x14ac:dyDescent="0.2">
      <c r="A60" s="70" t="s">
        <v>241</v>
      </c>
      <c r="B60" s="70" t="s">
        <v>230</v>
      </c>
      <c r="C60" s="70" t="s">
        <v>190</v>
      </c>
      <c r="D60" s="70" t="s">
        <v>905</v>
      </c>
      <c r="E60" s="70" t="s">
        <v>188</v>
      </c>
      <c r="F60" s="70" t="s">
        <v>180</v>
      </c>
      <c r="G60" s="70" t="s">
        <v>232</v>
      </c>
      <c r="H60" s="78" t="s">
        <v>11</v>
      </c>
    </row>
    <row r="61" spans="1:9" s="32" customFormat="1" ht="25.5" x14ac:dyDescent="0.2">
      <c r="A61" s="70" t="s">
        <v>241</v>
      </c>
      <c r="B61" s="70" t="s">
        <v>230</v>
      </c>
      <c r="C61" s="70" t="s">
        <v>190</v>
      </c>
      <c r="D61" s="70" t="s">
        <v>867</v>
      </c>
      <c r="E61" s="70" t="s">
        <v>188</v>
      </c>
      <c r="F61" s="70" t="s">
        <v>180</v>
      </c>
      <c r="G61" s="70" t="s">
        <v>232</v>
      </c>
      <c r="H61" s="78" t="s">
        <v>12</v>
      </c>
    </row>
    <row r="62" spans="1:9" s="32" customFormat="1" ht="25.5" x14ac:dyDescent="0.2">
      <c r="A62" s="70" t="s">
        <v>241</v>
      </c>
      <c r="B62" s="70" t="s">
        <v>230</v>
      </c>
      <c r="C62" s="70" t="s">
        <v>190</v>
      </c>
      <c r="D62" s="70" t="s">
        <v>906</v>
      </c>
      <c r="E62" s="70" t="s">
        <v>188</v>
      </c>
      <c r="F62" s="70" t="s">
        <v>180</v>
      </c>
      <c r="G62" s="70" t="s">
        <v>232</v>
      </c>
      <c r="H62" s="111" t="s">
        <v>13</v>
      </c>
    </row>
    <row r="63" spans="1:9" s="32" customFormat="1" ht="38.25" x14ac:dyDescent="0.2">
      <c r="A63" s="18" t="s">
        <v>241</v>
      </c>
      <c r="B63" s="70" t="s">
        <v>230</v>
      </c>
      <c r="C63" s="70" t="s">
        <v>190</v>
      </c>
      <c r="D63" s="70" t="s">
        <v>907</v>
      </c>
      <c r="E63" s="70" t="s">
        <v>188</v>
      </c>
      <c r="F63" s="70" t="s">
        <v>180</v>
      </c>
      <c r="G63" s="70" t="s">
        <v>232</v>
      </c>
      <c r="H63" s="78" t="s">
        <v>908</v>
      </c>
      <c r="I63" s="27"/>
    </row>
    <row r="64" spans="1:9" s="32" customFormat="1" ht="25.5" x14ac:dyDescent="0.2">
      <c r="A64" s="18" t="s">
        <v>241</v>
      </c>
      <c r="B64" s="70" t="s">
        <v>230</v>
      </c>
      <c r="C64" s="70" t="s">
        <v>190</v>
      </c>
      <c r="D64" s="70" t="s">
        <v>909</v>
      </c>
      <c r="E64" s="70" t="s">
        <v>188</v>
      </c>
      <c r="F64" s="70" t="s">
        <v>180</v>
      </c>
      <c r="G64" s="70" t="s">
        <v>232</v>
      </c>
      <c r="H64" s="89" t="s">
        <v>14</v>
      </c>
      <c r="I64" s="27"/>
    </row>
    <row r="65" spans="1:8" s="32" customFormat="1" ht="51" x14ac:dyDescent="0.2">
      <c r="A65" s="70" t="s">
        <v>241</v>
      </c>
      <c r="B65" s="70" t="s">
        <v>230</v>
      </c>
      <c r="C65" s="70" t="s">
        <v>190</v>
      </c>
      <c r="D65" s="70" t="s">
        <v>910</v>
      </c>
      <c r="E65" s="70" t="s">
        <v>188</v>
      </c>
      <c r="F65" s="70" t="s">
        <v>180</v>
      </c>
      <c r="G65" s="70" t="s">
        <v>232</v>
      </c>
      <c r="H65" s="89" t="s">
        <v>35</v>
      </c>
    </row>
    <row r="66" spans="1:8" s="32" customFormat="1" ht="76.5" x14ac:dyDescent="0.2">
      <c r="A66" s="70" t="s">
        <v>241</v>
      </c>
      <c r="B66" s="70" t="s">
        <v>230</v>
      </c>
      <c r="C66" s="70" t="s">
        <v>190</v>
      </c>
      <c r="D66" s="70" t="s">
        <v>910</v>
      </c>
      <c r="E66" s="70" t="s">
        <v>188</v>
      </c>
      <c r="F66" s="70" t="s">
        <v>180</v>
      </c>
      <c r="G66" s="70" t="s">
        <v>232</v>
      </c>
      <c r="H66" s="89" t="s">
        <v>911</v>
      </c>
    </row>
    <row r="67" spans="1:8" s="32" customFormat="1" ht="38.25" x14ac:dyDescent="0.2">
      <c r="A67" s="70" t="s">
        <v>241</v>
      </c>
      <c r="B67" s="70" t="s">
        <v>230</v>
      </c>
      <c r="C67" s="70" t="s">
        <v>190</v>
      </c>
      <c r="D67" s="70" t="s">
        <v>912</v>
      </c>
      <c r="E67" s="70" t="s">
        <v>188</v>
      </c>
      <c r="F67" s="70" t="s">
        <v>180</v>
      </c>
      <c r="G67" s="70" t="s">
        <v>232</v>
      </c>
      <c r="H67" s="73" t="s">
        <v>913</v>
      </c>
    </row>
    <row r="68" spans="1:8" s="32" customFormat="1" ht="51" x14ac:dyDescent="0.2">
      <c r="A68" s="70" t="s">
        <v>241</v>
      </c>
      <c r="B68" s="70" t="s">
        <v>230</v>
      </c>
      <c r="C68" s="70" t="s">
        <v>190</v>
      </c>
      <c r="D68" s="70" t="s">
        <v>914</v>
      </c>
      <c r="E68" s="70" t="s">
        <v>188</v>
      </c>
      <c r="F68" s="70" t="s">
        <v>180</v>
      </c>
      <c r="G68" s="70" t="s">
        <v>232</v>
      </c>
      <c r="H68" s="78" t="s">
        <v>915</v>
      </c>
    </row>
    <row r="69" spans="1:8" s="32" customFormat="1" ht="25.5" x14ac:dyDescent="0.2">
      <c r="A69" s="70" t="s">
        <v>241</v>
      </c>
      <c r="B69" s="70" t="s">
        <v>230</v>
      </c>
      <c r="C69" s="70" t="s">
        <v>190</v>
      </c>
      <c r="D69" s="70" t="s">
        <v>916</v>
      </c>
      <c r="E69" s="70" t="s">
        <v>188</v>
      </c>
      <c r="F69" s="70" t="s">
        <v>180</v>
      </c>
      <c r="G69" s="70" t="s">
        <v>232</v>
      </c>
      <c r="H69" s="73" t="s">
        <v>917</v>
      </c>
    </row>
    <row r="70" spans="1:8" s="32" customFormat="1" ht="25.5" x14ac:dyDescent="0.2">
      <c r="A70" s="70" t="s">
        <v>241</v>
      </c>
      <c r="B70" s="70" t="s">
        <v>230</v>
      </c>
      <c r="C70" s="70" t="s">
        <v>190</v>
      </c>
      <c r="D70" s="70" t="s">
        <v>16</v>
      </c>
      <c r="E70" s="70" t="s">
        <v>188</v>
      </c>
      <c r="F70" s="70" t="s">
        <v>180</v>
      </c>
      <c r="G70" s="70" t="s">
        <v>232</v>
      </c>
      <c r="H70" s="73" t="s">
        <v>17</v>
      </c>
    </row>
    <row r="71" spans="1:8" s="32" customFormat="1" ht="25.5" x14ac:dyDescent="0.2">
      <c r="A71" s="70" t="s">
        <v>241</v>
      </c>
      <c r="B71" s="70" t="s">
        <v>230</v>
      </c>
      <c r="C71" s="70" t="s">
        <v>190</v>
      </c>
      <c r="D71" s="70" t="s">
        <v>918</v>
      </c>
      <c r="E71" s="70" t="s">
        <v>188</v>
      </c>
      <c r="F71" s="70" t="s">
        <v>180</v>
      </c>
      <c r="G71" s="70" t="s">
        <v>232</v>
      </c>
      <c r="H71" s="73" t="s">
        <v>919</v>
      </c>
    </row>
    <row r="72" spans="1:8" s="32" customFormat="1" x14ac:dyDescent="0.2">
      <c r="A72" s="70" t="s">
        <v>241</v>
      </c>
      <c r="B72" s="70" t="s">
        <v>230</v>
      </c>
      <c r="C72" s="70" t="s">
        <v>190</v>
      </c>
      <c r="D72" s="70" t="s">
        <v>867</v>
      </c>
      <c r="E72" s="70" t="s">
        <v>188</v>
      </c>
      <c r="F72" s="70" t="s">
        <v>180</v>
      </c>
      <c r="G72" s="70" t="s">
        <v>232</v>
      </c>
      <c r="H72" s="73" t="s">
        <v>18</v>
      </c>
    </row>
    <row r="73" spans="1:8" s="32" customFormat="1" x14ac:dyDescent="0.2">
      <c r="A73" s="70" t="s">
        <v>241</v>
      </c>
      <c r="B73" s="70" t="s">
        <v>230</v>
      </c>
      <c r="C73" s="70" t="s">
        <v>190</v>
      </c>
      <c r="D73" s="70" t="s">
        <v>867</v>
      </c>
      <c r="E73" s="70" t="s">
        <v>188</v>
      </c>
      <c r="F73" s="70" t="s">
        <v>180</v>
      </c>
      <c r="G73" s="70" t="s">
        <v>232</v>
      </c>
      <c r="H73" s="112" t="s">
        <v>19</v>
      </c>
    </row>
    <row r="74" spans="1:8" s="32" customFormat="1" ht="25.5" x14ac:dyDescent="0.2">
      <c r="A74" s="70" t="s">
        <v>241</v>
      </c>
      <c r="B74" s="70" t="s">
        <v>230</v>
      </c>
      <c r="C74" s="70" t="s">
        <v>190</v>
      </c>
      <c r="D74" s="70" t="s">
        <v>867</v>
      </c>
      <c r="E74" s="70" t="s">
        <v>188</v>
      </c>
      <c r="F74" s="70" t="s">
        <v>180</v>
      </c>
      <c r="G74" s="70" t="s">
        <v>232</v>
      </c>
      <c r="H74" s="73" t="s">
        <v>34</v>
      </c>
    </row>
    <row r="75" spans="1:8" s="32" customFormat="1" x14ac:dyDescent="0.2">
      <c r="A75" s="70" t="s">
        <v>241</v>
      </c>
      <c r="B75" s="70" t="s">
        <v>230</v>
      </c>
      <c r="C75" s="70" t="s">
        <v>190</v>
      </c>
      <c r="D75" s="70" t="s">
        <v>867</v>
      </c>
      <c r="E75" s="70" t="s">
        <v>188</v>
      </c>
      <c r="F75" s="70" t="s">
        <v>180</v>
      </c>
      <c r="G75" s="70" t="s">
        <v>232</v>
      </c>
      <c r="H75" s="73" t="s">
        <v>20</v>
      </c>
    </row>
    <row r="76" spans="1:8" s="32" customFormat="1" ht="25.5" x14ac:dyDescent="0.2">
      <c r="A76" s="70" t="s">
        <v>241</v>
      </c>
      <c r="B76" s="70" t="s">
        <v>230</v>
      </c>
      <c r="C76" s="70" t="s">
        <v>190</v>
      </c>
      <c r="D76" s="70" t="s">
        <v>867</v>
      </c>
      <c r="E76" s="70" t="s">
        <v>188</v>
      </c>
      <c r="F76" s="70" t="s">
        <v>180</v>
      </c>
      <c r="G76" s="70" t="s">
        <v>232</v>
      </c>
      <c r="H76" s="73" t="s">
        <v>21</v>
      </c>
    </row>
    <row r="77" spans="1:8" s="32" customFormat="1" x14ac:dyDescent="0.2">
      <c r="A77" s="70" t="s">
        <v>241</v>
      </c>
      <c r="B77" s="70" t="s">
        <v>230</v>
      </c>
      <c r="C77" s="70" t="s">
        <v>190</v>
      </c>
      <c r="D77" s="70" t="s">
        <v>867</v>
      </c>
      <c r="E77" s="70" t="s">
        <v>188</v>
      </c>
      <c r="F77" s="70" t="s">
        <v>180</v>
      </c>
      <c r="G77" s="70" t="s">
        <v>232</v>
      </c>
      <c r="H77" s="73" t="s">
        <v>22</v>
      </c>
    </row>
    <row r="78" spans="1:8" s="32" customFormat="1" ht="51" x14ac:dyDescent="0.2">
      <c r="A78" s="70" t="s">
        <v>241</v>
      </c>
      <c r="B78" s="70" t="s">
        <v>230</v>
      </c>
      <c r="C78" s="70" t="s">
        <v>190</v>
      </c>
      <c r="D78" s="70" t="s">
        <v>920</v>
      </c>
      <c r="E78" s="70" t="s">
        <v>188</v>
      </c>
      <c r="F78" s="70" t="s">
        <v>180</v>
      </c>
      <c r="G78" s="70" t="s">
        <v>232</v>
      </c>
      <c r="H78" s="73" t="s">
        <v>921</v>
      </c>
    </row>
    <row r="79" spans="1:8" s="32" customFormat="1" ht="38.25" x14ac:dyDescent="0.2">
      <c r="A79" s="70" t="s">
        <v>241</v>
      </c>
      <c r="B79" s="70" t="s">
        <v>230</v>
      </c>
      <c r="C79" s="70" t="s">
        <v>190</v>
      </c>
      <c r="D79" s="70" t="s">
        <v>867</v>
      </c>
      <c r="E79" s="70" t="s">
        <v>188</v>
      </c>
      <c r="F79" s="70" t="s">
        <v>180</v>
      </c>
      <c r="G79" s="70" t="s">
        <v>232</v>
      </c>
      <c r="H79" s="73" t="s">
        <v>23</v>
      </c>
    </row>
    <row r="80" spans="1:8" s="32" customFormat="1" ht="25.5" x14ac:dyDescent="0.2">
      <c r="A80" s="70" t="s">
        <v>241</v>
      </c>
      <c r="B80" s="70" t="s">
        <v>230</v>
      </c>
      <c r="C80" s="70" t="s">
        <v>190</v>
      </c>
      <c r="D80" s="70" t="s">
        <v>867</v>
      </c>
      <c r="E80" s="70" t="s">
        <v>188</v>
      </c>
      <c r="F80" s="70" t="s">
        <v>180</v>
      </c>
      <c r="G80" s="70" t="s">
        <v>232</v>
      </c>
      <c r="H80" s="73" t="s">
        <v>24</v>
      </c>
    </row>
    <row r="81" spans="1:8" s="32" customFormat="1" ht="25.5" x14ac:dyDescent="0.2">
      <c r="A81" s="70" t="s">
        <v>241</v>
      </c>
      <c r="B81" s="70" t="s">
        <v>230</v>
      </c>
      <c r="C81" s="70" t="s">
        <v>190</v>
      </c>
      <c r="D81" s="70" t="s">
        <v>867</v>
      </c>
      <c r="E81" s="70" t="s">
        <v>188</v>
      </c>
      <c r="F81" s="70" t="s">
        <v>180</v>
      </c>
      <c r="G81" s="70" t="s">
        <v>232</v>
      </c>
      <c r="H81" s="73" t="s">
        <v>15</v>
      </c>
    </row>
    <row r="82" spans="1:8" s="32" customFormat="1" ht="25.5" x14ac:dyDescent="0.2">
      <c r="A82" s="70" t="s">
        <v>241</v>
      </c>
      <c r="B82" s="70" t="s">
        <v>230</v>
      </c>
      <c r="C82" s="70" t="s">
        <v>190</v>
      </c>
      <c r="D82" s="70" t="s">
        <v>867</v>
      </c>
      <c r="E82" s="70" t="s">
        <v>188</v>
      </c>
      <c r="F82" s="70" t="s">
        <v>180</v>
      </c>
      <c r="G82" s="70" t="s">
        <v>232</v>
      </c>
      <c r="H82" s="73" t="s">
        <v>25</v>
      </c>
    </row>
    <row r="83" spans="1:8" s="32" customFormat="1" ht="38.25" x14ac:dyDescent="0.2">
      <c r="A83" s="70" t="s">
        <v>241</v>
      </c>
      <c r="B83" s="70" t="s">
        <v>230</v>
      </c>
      <c r="C83" s="70" t="s">
        <v>190</v>
      </c>
      <c r="D83" s="70" t="s">
        <v>8</v>
      </c>
      <c r="E83" s="70" t="s">
        <v>188</v>
      </c>
      <c r="F83" s="70" t="s">
        <v>180</v>
      </c>
      <c r="G83" s="70" t="s">
        <v>232</v>
      </c>
      <c r="H83" s="76" t="s">
        <v>149</v>
      </c>
    </row>
    <row r="84" spans="1:8" s="32" customFormat="1" ht="63.75" x14ac:dyDescent="0.2">
      <c r="A84" s="70" t="s">
        <v>241</v>
      </c>
      <c r="B84" s="70" t="s">
        <v>230</v>
      </c>
      <c r="C84" s="70" t="s">
        <v>190</v>
      </c>
      <c r="D84" s="70" t="s">
        <v>898</v>
      </c>
      <c r="E84" s="70" t="s">
        <v>188</v>
      </c>
      <c r="F84" s="70" t="s">
        <v>180</v>
      </c>
      <c r="G84" s="70" t="s">
        <v>232</v>
      </c>
      <c r="H84" s="73" t="s">
        <v>259</v>
      </c>
    </row>
    <row r="85" spans="1:8" s="32" customFormat="1" ht="25.5" x14ac:dyDescent="0.2">
      <c r="A85" s="70" t="s">
        <v>241</v>
      </c>
      <c r="B85" s="70" t="s">
        <v>230</v>
      </c>
      <c r="C85" s="70" t="s">
        <v>190</v>
      </c>
      <c r="D85" s="70" t="s">
        <v>898</v>
      </c>
      <c r="E85" s="70" t="s">
        <v>188</v>
      </c>
      <c r="F85" s="70" t="s">
        <v>180</v>
      </c>
      <c r="G85" s="70" t="s">
        <v>232</v>
      </c>
      <c r="H85" s="73" t="s">
        <v>7</v>
      </c>
    </row>
    <row r="86" spans="1:8" s="32" customFormat="1" ht="25.5" x14ac:dyDescent="0.2">
      <c r="A86" s="70" t="s">
        <v>241</v>
      </c>
      <c r="B86" s="70" t="s">
        <v>230</v>
      </c>
      <c r="C86" s="70" t="s">
        <v>190</v>
      </c>
      <c r="D86" s="70" t="s">
        <v>867</v>
      </c>
      <c r="E86" s="70" t="s">
        <v>188</v>
      </c>
      <c r="F86" s="70" t="s">
        <v>180</v>
      </c>
      <c r="G86" s="70" t="s">
        <v>232</v>
      </c>
      <c r="H86" s="73" t="s">
        <v>26</v>
      </c>
    </row>
    <row r="87" spans="1:8" s="32" customFormat="1" ht="25.5" x14ac:dyDescent="0.2">
      <c r="A87" s="70" t="s">
        <v>241</v>
      </c>
      <c r="B87" s="70" t="s">
        <v>230</v>
      </c>
      <c r="C87" s="70" t="s">
        <v>190</v>
      </c>
      <c r="D87" s="70" t="s">
        <v>867</v>
      </c>
      <c r="E87" s="70" t="s">
        <v>188</v>
      </c>
      <c r="F87" s="70" t="s">
        <v>180</v>
      </c>
      <c r="G87" s="70" t="s">
        <v>232</v>
      </c>
      <c r="H87" s="73" t="s">
        <v>27</v>
      </c>
    </row>
    <row r="88" spans="1:8" s="32" customFormat="1" ht="38.25" x14ac:dyDescent="0.2">
      <c r="A88" s="70" t="s">
        <v>241</v>
      </c>
      <c r="B88" s="70" t="s">
        <v>230</v>
      </c>
      <c r="C88" s="70" t="s">
        <v>190</v>
      </c>
      <c r="D88" s="70" t="s">
        <v>867</v>
      </c>
      <c r="E88" s="70" t="s">
        <v>188</v>
      </c>
      <c r="F88" s="70" t="s">
        <v>180</v>
      </c>
      <c r="G88" s="70" t="s">
        <v>232</v>
      </c>
      <c r="H88" s="73" t="s">
        <v>260</v>
      </c>
    </row>
    <row r="89" spans="1:8" s="32" customFormat="1" ht="38.25" x14ac:dyDescent="0.2">
      <c r="A89" s="18" t="s">
        <v>241</v>
      </c>
      <c r="B89" s="70" t="s">
        <v>230</v>
      </c>
      <c r="C89" s="70" t="s">
        <v>190</v>
      </c>
      <c r="D89" s="70" t="s">
        <v>867</v>
      </c>
      <c r="E89" s="70" t="s">
        <v>188</v>
      </c>
      <c r="F89" s="70" t="s">
        <v>180</v>
      </c>
      <c r="G89" s="70" t="s">
        <v>232</v>
      </c>
      <c r="H89" s="73" t="s">
        <v>28</v>
      </c>
    </row>
    <row r="90" spans="1:8" s="32" customFormat="1" ht="89.25" x14ac:dyDescent="0.2">
      <c r="A90" s="18" t="s">
        <v>241</v>
      </c>
      <c r="B90" s="70" t="s">
        <v>230</v>
      </c>
      <c r="C90" s="70" t="s">
        <v>190</v>
      </c>
      <c r="D90" s="70" t="s">
        <v>867</v>
      </c>
      <c r="E90" s="70" t="s">
        <v>188</v>
      </c>
      <c r="F90" s="70" t="s">
        <v>180</v>
      </c>
      <c r="G90" s="70" t="s">
        <v>232</v>
      </c>
      <c r="H90" s="73" t="s">
        <v>942</v>
      </c>
    </row>
    <row r="91" spans="1:8" s="32" customFormat="1" ht="30" customHeight="1" x14ac:dyDescent="0.2">
      <c r="A91" s="18" t="s">
        <v>241</v>
      </c>
      <c r="B91" s="70" t="s">
        <v>230</v>
      </c>
      <c r="C91" s="70" t="s">
        <v>190</v>
      </c>
      <c r="D91" s="70" t="s">
        <v>922</v>
      </c>
      <c r="E91" s="70" t="s">
        <v>188</v>
      </c>
      <c r="F91" s="70" t="s">
        <v>180</v>
      </c>
      <c r="G91" s="70" t="s">
        <v>232</v>
      </c>
      <c r="H91" s="73" t="s">
        <v>274</v>
      </c>
    </row>
    <row r="92" spans="1:8" s="32" customFormat="1" ht="21" customHeight="1" x14ac:dyDescent="0.2">
      <c r="A92" s="18" t="s">
        <v>241</v>
      </c>
      <c r="B92" s="70" t="s">
        <v>230</v>
      </c>
      <c r="C92" s="70" t="s">
        <v>190</v>
      </c>
      <c r="D92" s="70" t="s">
        <v>922</v>
      </c>
      <c r="E92" s="70" t="s">
        <v>188</v>
      </c>
      <c r="F92" s="70" t="s">
        <v>180</v>
      </c>
      <c r="G92" s="70" t="s">
        <v>232</v>
      </c>
      <c r="H92" s="73" t="s">
        <v>29</v>
      </c>
    </row>
    <row r="93" spans="1:8" s="32" customFormat="1" ht="26.25" customHeight="1" x14ac:dyDescent="0.2">
      <c r="A93" s="18" t="s">
        <v>241</v>
      </c>
      <c r="B93" s="70" t="s">
        <v>230</v>
      </c>
      <c r="C93" s="70" t="s">
        <v>190</v>
      </c>
      <c r="D93" s="70" t="s">
        <v>923</v>
      </c>
      <c r="E93" s="70" t="s">
        <v>188</v>
      </c>
      <c r="F93" s="70" t="s">
        <v>180</v>
      </c>
      <c r="G93" s="70" t="s">
        <v>232</v>
      </c>
      <c r="H93" s="73" t="s">
        <v>261</v>
      </c>
    </row>
    <row r="94" spans="1:8" s="32" customFormat="1" ht="25.5" x14ac:dyDescent="0.2">
      <c r="A94" s="18" t="s">
        <v>241</v>
      </c>
      <c r="B94" s="70" t="s">
        <v>230</v>
      </c>
      <c r="C94" s="70" t="s">
        <v>190</v>
      </c>
      <c r="D94" s="70" t="s">
        <v>923</v>
      </c>
      <c r="E94" s="70" t="s">
        <v>188</v>
      </c>
      <c r="F94" s="70" t="s">
        <v>180</v>
      </c>
      <c r="G94" s="70" t="s">
        <v>232</v>
      </c>
      <c r="H94" s="73" t="s">
        <v>924</v>
      </c>
    </row>
    <row r="95" spans="1:8" s="32" customFormat="1" ht="38.25" x14ac:dyDescent="0.2">
      <c r="A95" s="18" t="s">
        <v>241</v>
      </c>
      <c r="B95" s="70" t="s">
        <v>230</v>
      </c>
      <c r="C95" s="70" t="s">
        <v>190</v>
      </c>
      <c r="D95" s="70" t="s">
        <v>31</v>
      </c>
      <c r="E95" s="70" t="s">
        <v>188</v>
      </c>
      <c r="F95" s="70" t="s">
        <v>180</v>
      </c>
      <c r="G95" s="70" t="s">
        <v>232</v>
      </c>
      <c r="H95" s="73" t="s">
        <v>32</v>
      </c>
    </row>
    <row r="96" spans="1:8" s="32" customFormat="1" ht="25.5" x14ac:dyDescent="0.2">
      <c r="A96" s="18" t="s">
        <v>241</v>
      </c>
      <c r="B96" s="70" t="s">
        <v>230</v>
      </c>
      <c r="C96" s="70" t="s">
        <v>190</v>
      </c>
      <c r="D96" s="70" t="s">
        <v>923</v>
      </c>
      <c r="E96" s="70" t="s">
        <v>188</v>
      </c>
      <c r="F96" s="70" t="s">
        <v>180</v>
      </c>
      <c r="G96" s="70" t="s">
        <v>232</v>
      </c>
      <c r="H96" s="73" t="s">
        <v>150</v>
      </c>
    </row>
    <row r="97" spans="1:8" s="32" customFormat="1" x14ac:dyDescent="0.2">
      <c r="A97" s="18" t="s">
        <v>241</v>
      </c>
      <c r="B97" s="70" t="s">
        <v>230</v>
      </c>
      <c r="C97" s="70" t="s">
        <v>190</v>
      </c>
      <c r="D97" s="70" t="s">
        <v>30</v>
      </c>
      <c r="E97" s="70" t="s">
        <v>188</v>
      </c>
      <c r="F97" s="70" t="s">
        <v>180</v>
      </c>
      <c r="G97" s="70" t="s">
        <v>232</v>
      </c>
      <c r="H97" s="73" t="s">
        <v>33</v>
      </c>
    </row>
    <row r="98" spans="1:8" s="32" customFormat="1" ht="38.25" x14ac:dyDescent="0.2">
      <c r="A98" s="18" t="s">
        <v>241</v>
      </c>
      <c r="B98" s="70" t="s">
        <v>230</v>
      </c>
      <c r="C98" s="70" t="s">
        <v>190</v>
      </c>
      <c r="D98" s="70" t="s">
        <v>925</v>
      </c>
      <c r="E98" s="70" t="s">
        <v>188</v>
      </c>
      <c r="F98" s="70" t="s">
        <v>180</v>
      </c>
      <c r="G98" s="70" t="s">
        <v>232</v>
      </c>
      <c r="H98" s="90" t="s">
        <v>926</v>
      </c>
    </row>
    <row r="99" spans="1:8" s="32" customFormat="1" ht="37.5" customHeight="1" x14ac:dyDescent="0.2">
      <c r="A99" s="18" t="s">
        <v>241</v>
      </c>
      <c r="B99" s="70" t="s">
        <v>230</v>
      </c>
      <c r="C99" s="70" t="s">
        <v>190</v>
      </c>
      <c r="D99" s="70" t="s">
        <v>927</v>
      </c>
      <c r="E99" s="70" t="s">
        <v>188</v>
      </c>
      <c r="F99" s="70" t="s">
        <v>180</v>
      </c>
      <c r="G99" s="70" t="s">
        <v>232</v>
      </c>
      <c r="H99" s="73" t="s">
        <v>928</v>
      </c>
    </row>
    <row r="100" spans="1:8" s="32" customFormat="1" ht="51" x14ac:dyDescent="0.2">
      <c r="A100" s="18" t="s">
        <v>241</v>
      </c>
      <c r="B100" s="70" t="s">
        <v>230</v>
      </c>
      <c r="C100" s="70" t="s">
        <v>190</v>
      </c>
      <c r="D100" s="70" t="s">
        <v>929</v>
      </c>
      <c r="E100" s="70" t="s">
        <v>188</v>
      </c>
      <c r="F100" s="70" t="s">
        <v>180</v>
      </c>
      <c r="G100" s="70" t="s">
        <v>232</v>
      </c>
      <c r="H100" s="73" t="s">
        <v>930</v>
      </c>
    </row>
    <row r="101" spans="1:8" s="32" customFormat="1" ht="26.25" customHeight="1" x14ac:dyDescent="0.2">
      <c r="A101" s="18" t="s">
        <v>241</v>
      </c>
      <c r="B101" s="70" t="s">
        <v>230</v>
      </c>
      <c r="C101" s="70" t="s">
        <v>190</v>
      </c>
      <c r="D101" s="70" t="s">
        <v>931</v>
      </c>
      <c r="E101" s="70" t="s">
        <v>188</v>
      </c>
      <c r="F101" s="70" t="s">
        <v>180</v>
      </c>
      <c r="G101" s="70" t="s">
        <v>232</v>
      </c>
      <c r="H101" s="73" t="s">
        <v>932</v>
      </c>
    </row>
    <row r="102" spans="1:8" s="32" customFormat="1" ht="51" x14ac:dyDescent="0.2">
      <c r="A102" s="18" t="s">
        <v>241</v>
      </c>
      <c r="B102" s="70" t="s">
        <v>230</v>
      </c>
      <c r="C102" s="70" t="s">
        <v>190</v>
      </c>
      <c r="D102" s="70" t="s">
        <v>933</v>
      </c>
      <c r="E102" s="70" t="s">
        <v>188</v>
      </c>
      <c r="F102" s="70" t="s">
        <v>180</v>
      </c>
      <c r="G102" s="70" t="s">
        <v>232</v>
      </c>
      <c r="H102" s="73" t="s">
        <v>277</v>
      </c>
    </row>
    <row r="103" spans="1:8" s="32" customFormat="1" ht="51" x14ac:dyDescent="0.2">
      <c r="A103" s="18" t="s">
        <v>241</v>
      </c>
      <c r="B103" s="70" t="s">
        <v>230</v>
      </c>
      <c r="C103" s="70" t="s">
        <v>63</v>
      </c>
      <c r="D103" s="70" t="s">
        <v>208</v>
      </c>
      <c r="E103" s="70" t="s">
        <v>188</v>
      </c>
      <c r="F103" s="70" t="s">
        <v>180</v>
      </c>
      <c r="G103" s="70" t="s">
        <v>232</v>
      </c>
      <c r="H103" s="73" t="s">
        <v>273</v>
      </c>
    </row>
    <row r="104" spans="1:8" s="32" customFormat="1" ht="38.25" x14ac:dyDescent="0.2">
      <c r="A104" s="18" t="s">
        <v>241</v>
      </c>
      <c r="B104" s="70" t="s">
        <v>230</v>
      </c>
      <c r="C104" s="70" t="s">
        <v>64</v>
      </c>
      <c r="D104" s="70" t="s">
        <v>208</v>
      </c>
      <c r="E104" s="70" t="s">
        <v>188</v>
      </c>
      <c r="F104" s="70" t="s">
        <v>180</v>
      </c>
      <c r="G104" s="70" t="s">
        <v>232</v>
      </c>
      <c r="H104" s="73" t="s">
        <v>152</v>
      </c>
    </row>
    <row r="105" spans="1:8" s="32" customFormat="1" ht="63.75" x14ac:dyDescent="0.2">
      <c r="A105" s="18" t="s">
        <v>241</v>
      </c>
      <c r="B105" s="70" t="s">
        <v>230</v>
      </c>
      <c r="C105" s="70" t="s">
        <v>197</v>
      </c>
      <c r="D105" s="70" t="s">
        <v>208</v>
      </c>
      <c r="E105" s="70" t="s">
        <v>188</v>
      </c>
      <c r="F105" s="70" t="s">
        <v>180</v>
      </c>
      <c r="G105" s="70" t="s">
        <v>86</v>
      </c>
      <c r="H105" s="73" t="s">
        <v>153</v>
      </c>
    </row>
    <row r="106" spans="1:8" s="32" customFormat="1" ht="25.5" x14ac:dyDescent="0.2">
      <c r="A106" s="70" t="s">
        <v>241</v>
      </c>
      <c r="B106" s="70" t="s">
        <v>230</v>
      </c>
      <c r="C106" s="70" t="s">
        <v>190</v>
      </c>
      <c r="D106" s="70" t="s">
        <v>867</v>
      </c>
      <c r="E106" s="70" t="s">
        <v>188</v>
      </c>
      <c r="F106" s="70" t="s">
        <v>180</v>
      </c>
      <c r="G106" s="70" t="s">
        <v>232</v>
      </c>
      <c r="H106" s="73" t="s">
        <v>865</v>
      </c>
    </row>
    <row r="107" spans="1:8" s="32" customFormat="1" ht="39.75" customHeight="1" x14ac:dyDescent="0.2">
      <c r="A107" s="70" t="s">
        <v>241</v>
      </c>
      <c r="B107" s="70" t="s">
        <v>230</v>
      </c>
      <c r="C107" s="70" t="s">
        <v>190</v>
      </c>
      <c r="D107" s="70" t="s">
        <v>867</v>
      </c>
      <c r="E107" s="70" t="s">
        <v>188</v>
      </c>
      <c r="F107" s="70" t="s">
        <v>180</v>
      </c>
      <c r="G107" s="70" t="s">
        <v>232</v>
      </c>
      <c r="H107" s="73" t="s">
        <v>246</v>
      </c>
    </row>
    <row r="108" spans="1:8" s="32" customFormat="1" ht="30" customHeight="1" x14ac:dyDescent="0.2">
      <c r="A108" s="70" t="s">
        <v>241</v>
      </c>
      <c r="B108" s="70" t="s">
        <v>230</v>
      </c>
      <c r="C108" s="70" t="s">
        <v>190</v>
      </c>
      <c r="D108" s="70" t="s">
        <v>935</v>
      </c>
      <c r="E108" s="70" t="s">
        <v>188</v>
      </c>
      <c r="F108" s="70" t="s">
        <v>180</v>
      </c>
      <c r="G108" s="70" t="s">
        <v>232</v>
      </c>
      <c r="H108" s="73" t="s">
        <v>936</v>
      </c>
    </row>
    <row r="109" spans="1:8" s="32" customFormat="1" ht="39.75" customHeight="1" x14ac:dyDescent="0.2">
      <c r="A109" s="70" t="s">
        <v>241</v>
      </c>
      <c r="B109" s="70" t="s">
        <v>230</v>
      </c>
      <c r="C109" s="70" t="s">
        <v>190</v>
      </c>
      <c r="D109" s="70" t="s">
        <v>937</v>
      </c>
      <c r="E109" s="70" t="s">
        <v>188</v>
      </c>
      <c r="F109" s="70" t="s">
        <v>180</v>
      </c>
      <c r="G109" s="70" t="s">
        <v>232</v>
      </c>
      <c r="H109" s="73" t="s">
        <v>938</v>
      </c>
    </row>
    <row r="110" spans="1:8" s="32" customFormat="1" ht="39" customHeight="1" x14ac:dyDescent="0.2">
      <c r="A110" s="18" t="s">
        <v>241</v>
      </c>
      <c r="B110" s="70" t="s">
        <v>230</v>
      </c>
      <c r="C110" s="70" t="s">
        <v>190</v>
      </c>
      <c r="D110" s="70" t="s">
        <v>278</v>
      </c>
      <c r="E110" s="70" t="s">
        <v>188</v>
      </c>
      <c r="F110" s="70" t="s">
        <v>180</v>
      </c>
      <c r="G110" s="70" t="s">
        <v>232</v>
      </c>
      <c r="H110" s="73" t="s">
        <v>279</v>
      </c>
    </row>
    <row r="111" spans="1:8" s="32" customFormat="1" ht="42" customHeight="1" x14ac:dyDescent="0.2">
      <c r="A111" s="18" t="s">
        <v>241</v>
      </c>
      <c r="B111" s="70" t="s">
        <v>230</v>
      </c>
      <c r="C111" s="70" t="s">
        <v>190</v>
      </c>
      <c r="D111" s="70" t="s">
        <v>939</v>
      </c>
      <c r="E111" s="70" t="s">
        <v>188</v>
      </c>
      <c r="F111" s="70" t="s">
        <v>180</v>
      </c>
      <c r="G111" s="70" t="s">
        <v>232</v>
      </c>
      <c r="H111" s="73" t="s">
        <v>940</v>
      </c>
    </row>
    <row r="112" spans="1:8" s="80" customFormat="1" ht="46.5" customHeight="1" x14ac:dyDescent="0.25">
      <c r="A112" s="79" t="s">
        <v>181</v>
      </c>
      <c r="B112" s="438" t="s">
        <v>119</v>
      </c>
      <c r="C112" s="438"/>
      <c r="D112" s="438"/>
      <c r="E112" s="438"/>
      <c r="F112" s="438"/>
      <c r="G112" s="438"/>
      <c r="H112" s="438"/>
    </row>
    <row r="113" spans="1:8" s="32" customFormat="1" ht="45" x14ac:dyDescent="0.2">
      <c r="A113" s="70" t="s">
        <v>181</v>
      </c>
      <c r="B113" s="34" t="s">
        <v>177</v>
      </c>
      <c r="C113" s="34" t="s">
        <v>206</v>
      </c>
      <c r="D113" s="34" t="s">
        <v>120</v>
      </c>
      <c r="E113" s="34" t="s">
        <v>188</v>
      </c>
      <c r="F113" s="34" t="s">
        <v>180</v>
      </c>
      <c r="G113" s="34" t="s">
        <v>211</v>
      </c>
      <c r="H113" s="17" t="s">
        <v>121</v>
      </c>
    </row>
    <row r="114" spans="1:8" s="32" customFormat="1" ht="22.5" x14ac:dyDescent="0.2">
      <c r="A114" s="70" t="s">
        <v>181</v>
      </c>
      <c r="B114" s="70" t="s">
        <v>177</v>
      </c>
      <c r="C114" s="70" t="s">
        <v>219</v>
      </c>
      <c r="D114" s="70" t="s">
        <v>228</v>
      </c>
      <c r="E114" s="70" t="s">
        <v>188</v>
      </c>
      <c r="F114" s="70" t="s">
        <v>180</v>
      </c>
      <c r="G114" s="70" t="s">
        <v>222</v>
      </c>
      <c r="H114" s="19" t="s">
        <v>229</v>
      </c>
    </row>
    <row r="115" spans="1:8" s="32" customFormat="1" x14ac:dyDescent="0.2">
      <c r="A115" s="70" t="s">
        <v>181</v>
      </c>
      <c r="B115" s="28">
        <v>1</v>
      </c>
      <c r="C115" s="28">
        <v>17</v>
      </c>
      <c r="D115" s="70" t="s">
        <v>85</v>
      </c>
      <c r="E115" s="70" t="s">
        <v>188</v>
      </c>
      <c r="F115" s="70" t="s">
        <v>180</v>
      </c>
      <c r="G115" s="70" t="s">
        <v>86</v>
      </c>
      <c r="H115" s="24" t="s">
        <v>87</v>
      </c>
    </row>
    <row r="116" spans="1:8" s="32" customFormat="1" x14ac:dyDescent="0.2">
      <c r="A116" s="70" t="s">
        <v>181</v>
      </c>
      <c r="B116" s="28">
        <v>1</v>
      </c>
      <c r="C116" s="28">
        <v>17</v>
      </c>
      <c r="D116" s="70" t="s">
        <v>122</v>
      </c>
      <c r="E116" s="70" t="s">
        <v>188</v>
      </c>
      <c r="F116" s="70" t="s">
        <v>180</v>
      </c>
      <c r="G116" s="70" t="s">
        <v>86</v>
      </c>
      <c r="H116" s="24" t="s">
        <v>123</v>
      </c>
    </row>
    <row r="117" spans="1:8" s="32" customFormat="1" x14ac:dyDescent="0.2">
      <c r="A117" s="31"/>
      <c r="B117" s="31"/>
      <c r="C117" s="31"/>
      <c r="D117" s="31"/>
      <c r="E117" s="31"/>
      <c r="F117" s="31"/>
      <c r="G117" s="31"/>
    </row>
    <row r="118" spans="1:8" s="32" customFormat="1" x14ac:dyDescent="0.2">
      <c r="A118" s="29"/>
      <c r="B118" s="31"/>
      <c r="C118" s="31"/>
      <c r="D118" s="31"/>
      <c r="E118" s="31"/>
      <c r="F118" s="31"/>
      <c r="G118" s="31"/>
    </row>
    <row r="119" spans="1:8" s="32" customFormat="1" x14ac:dyDescent="0.2">
      <c r="A119" s="29"/>
      <c r="B119" s="31"/>
      <c r="C119" s="31"/>
      <c r="D119" s="31"/>
      <c r="E119" s="31"/>
      <c r="F119" s="31"/>
      <c r="G119" s="31"/>
    </row>
    <row r="120" spans="1:8" s="32" customFormat="1" x14ac:dyDescent="0.2">
      <c r="A120" s="29"/>
      <c r="B120" s="31"/>
      <c r="C120" s="31"/>
      <c r="D120" s="31"/>
      <c r="E120" s="31"/>
      <c r="F120" s="31"/>
      <c r="G120" s="31"/>
    </row>
  </sheetData>
  <mergeCells count="21">
    <mergeCell ref="B6:H6"/>
    <mergeCell ref="B7:H7"/>
    <mergeCell ref="A9:A11"/>
    <mergeCell ref="B9:G9"/>
    <mergeCell ref="H9:H11"/>
    <mergeCell ref="B10:E10"/>
    <mergeCell ref="F10:F11"/>
    <mergeCell ref="G10:G11"/>
    <mergeCell ref="B28:H28"/>
    <mergeCell ref="B31:H31"/>
    <mergeCell ref="A12:H12"/>
    <mergeCell ref="B13:H13"/>
    <mergeCell ref="B23:H23"/>
    <mergeCell ref="B25:H25"/>
    <mergeCell ref="B112:H112"/>
    <mergeCell ref="A33:H33"/>
    <mergeCell ref="B34:H34"/>
    <mergeCell ref="B36:H36"/>
    <mergeCell ref="A38:H38"/>
    <mergeCell ref="B49:H49"/>
    <mergeCell ref="B39:H39"/>
  </mergeCells>
  <phoneticPr fontId="29" type="noConversion"/>
  <pageMargins left="0.70866141732283472" right="0.11811023622047245" top="0.35433070866141736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4" sqref="B4:E4"/>
    </sheetView>
  </sheetViews>
  <sheetFormatPr defaultRowHeight="15" x14ac:dyDescent="0.2"/>
  <cols>
    <col min="1" max="1" width="6.140625" style="1" customWidth="1"/>
    <col min="2" max="2" width="79.28515625" style="2" customWidth="1"/>
    <col min="3" max="3" width="10" style="2" customWidth="1"/>
    <col min="4" max="5" width="9.140625" style="2" hidden="1" customWidth="1"/>
    <col min="6" max="16384" width="9.140625" style="2"/>
  </cols>
  <sheetData>
    <row r="1" spans="1:5" x14ac:dyDescent="0.2">
      <c r="B1" s="454" t="s">
        <v>857</v>
      </c>
      <c r="C1" s="454"/>
      <c r="D1" s="454"/>
      <c r="E1" s="454"/>
    </row>
    <row r="2" spans="1:5" ht="13.5" customHeight="1" x14ac:dyDescent="0.2">
      <c r="B2" s="455" t="s">
        <v>976</v>
      </c>
      <c r="C2" s="455"/>
      <c r="D2" s="455"/>
      <c r="E2" s="455"/>
    </row>
    <row r="3" spans="1:5" ht="13.5" customHeight="1" x14ac:dyDescent="0.2">
      <c r="B3" s="455" t="s">
        <v>977</v>
      </c>
      <c r="C3" s="455"/>
      <c r="D3" s="455"/>
      <c r="E3" s="455"/>
    </row>
    <row r="4" spans="1:5" ht="13.5" customHeight="1" x14ac:dyDescent="0.2">
      <c r="B4" s="455" t="s">
        <v>1021</v>
      </c>
      <c r="C4" s="455"/>
      <c r="D4" s="455"/>
      <c r="E4" s="455"/>
    </row>
    <row r="5" spans="1:5" ht="4.5" customHeight="1" x14ac:dyDescent="0.2">
      <c r="B5" s="4"/>
    </row>
    <row r="6" spans="1:5" s="13" customFormat="1" ht="15.75" customHeight="1" x14ac:dyDescent="0.2">
      <c r="A6" s="417" t="s">
        <v>988</v>
      </c>
      <c r="B6" s="417"/>
      <c r="C6" s="417"/>
    </row>
    <row r="7" spans="1:5" s="13" customFormat="1" ht="15.75" customHeight="1" x14ac:dyDescent="0.2">
      <c r="A7" s="417" t="s">
        <v>1016</v>
      </c>
      <c r="B7" s="417"/>
      <c r="C7" s="417"/>
    </row>
    <row r="8" spans="1:5" ht="1.5" customHeight="1" x14ac:dyDescent="0.25">
      <c r="A8" s="5"/>
      <c r="B8" s="5"/>
    </row>
    <row r="9" spans="1:5" s="306" customFormat="1" ht="25.5" customHeight="1" x14ac:dyDescent="0.2">
      <c r="A9" s="304"/>
      <c r="B9" s="305" t="s">
        <v>858</v>
      </c>
      <c r="C9" s="115" t="s">
        <v>859</v>
      </c>
    </row>
    <row r="10" spans="1:5" ht="14.25" customHeight="1" x14ac:dyDescent="0.2">
      <c r="A10" s="307" t="s">
        <v>177</v>
      </c>
      <c r="B10" s="308" t="s">
        <v>860</v>
      </c>
      <c r="C10" s="326">
        <v>700</v>
      </c>
    </row>
    <row r="11" spans="1:5" ht="14.25" customHeight="1" x14ac:dyDescent="0.2">
      <c r="A11" s="307" t="s">
        <v>230</v>
      </c>
      <c r="B11" s="308" t="s">
        <v>117</v>
      </c>
      <c r="C11" s="326">
        <v>701</v>
      </c>
    </row>
    <row r="12" spans="1:5" ht="14.25" customHeight="1" x14ac:dyDescent="0.2">
      <c r="A12" s="307" t="s">
        <v>41</v>
      </c>
      <c r="B12" s="308" t="s">
        <v>118</v>
      </c>
      <c r="C12" s="326">
        <v>702</v>
      </c>
    </row>
    <row r="13" spans="1:5" ht="14.25" customHeight="1" x14ac:dyDescent="0.2">
      <c r="A13" s="307" t="s">
        <v>43</v>
      </c>
      <c r="B13" s="308" t="s">
        <v>861</v>
      </c>
      <c r="C13" s="326">
        <v>703</v>
      </c>
    </row>
    <row r="14" spans="1:5" ht="14.25" customHeight="1" x14ac:dyDescent="0.2">
      <c r="A14" s="307" t="s">
        <v>45</v>
      </c>
      <c r="B14" s="308" t="s">
        <v>862</v>
      </c>
      <c r="C14" s="326">
        <v>704</v>
      </c>
    </row>
    <row r="15" spans="1:5" ht="14.25" customHeight="1" x14ac:dyDescent="0.2">
      <c r="A15" s="307" t="s">
        <v>47</v>
      </c>
      <c r="B15" s="308" t="s">
        <v>670</v>
      </c>
      <c r="C15" s="326">
        <v>705</v>
      </c>
    </row>
    <row r="16" spans="1:5" ht="14.25" customHeight="1" x14ac:dyDescent="0.2">
      <c r="A16" s="408" t="s">
        <v>49</v>
      </c>
      <c r="B16" s="409" t="s">
        <v>989</v>
      </c>
      <c r="C16" s="410">
        <v>706</v>
      </c>
    </row>
    <row r="17" spans="1:3" ht="14.25" customHeight="1" x14ac:dyDescent="0.2">
      <c r="A17" s="309" t="s">
        <v>51</v>
      </c>
      <c r="B17" s="310" t="s">
        <v>125</v>
      </c>
      <c r="C17" s="327">
        <v>707</v>
      </c>
    </row>
    <row r="18" spans="1:3" ht="14.25" customHeight="1" x14ac:dyDescent="0.2">
      <c r="A18" s="309" t="s">
        <v>53</v>
      </c>
      <c r="B18" s="310" t="s">
        <v>126</v>
      </c>
      <c r="C18" s="327">
        <v>708</v>
      </c>
    </row>
    <row r="19" spans="1:3" ht="14.25" customHeight="1" x14ac:dyDescent="0.2">
      <c r="A19" s="309" t="s">
        <v>210</v>
      </c>
      <c r="B19" s="310" t="s">
        <v>127</v>
      </c>
      <c r="C19" s="327">
        <v>709</v>
      </c>
    </row>
    <row r="20" spans="1:3" ht="14.25" customHeight="1" x14ac:dyDescent="0.2">
      <c r="A20" s="309" t="s">
        <v>206</v>
      </c>
      <c r="B20" s="310" t="s">
        <v>129</v>
      </c>
      <c r="C20" s="327">
        <v>710</v>
      </c>
    </row>
    <row r="21" spans="1:3" x14ac:dyDescent="0.2">
      <c r="A21" s="309" t="s">
        <v>215</v>
      </c>
      <c r="B21" s="310" t="s">
        <v>128</v>
      </c>
      <c r="C21" s="327">
        <v>711</v>
      </c>
    </row>
    <row r="22" spans="1:3" ht="25.5" x14ac:dyDescent="0.2">
      <c r="A22" s="311">
        <v>13</v>
      </c>
      <c r="B22" s="411" t="s">
        <v>990</v>
      </c>
      <c r="C22" s="412">
        <v>712</v>
      </c>
    </row>
    <row r="23" spans="1:3" ht="25.5" x14ac:dyDescent="0.2">
      <c r="A23" s="311">
        <v>14</v>
      </c>
      <c r="B23" s="413" t="s">
        <v>991</v>
      </c>
      <c r="C23" s="412">
        <v>713</v>
      </c>
    </row>
    <row r="24" spans="1:3" ht="25.5" x14ac:dyDescent="0.2">
      <c r="A24" s="311">
        <v>15</v>
      </c>
      <c r="B24" s="413" t="s">
        <v>992</v>
      </c>
      <c r="C24" s="412">
        <v>714</v>
      </c>
    </row>
    <row r="25" spans="1:3" ht="25.5" x14ac:dyDescent="0.2">
      <c r="A25" s="311">
        <v>16</v>
      </c>
      <c r="B25" s="413" t="s">
        <v>993</v>
      </c>
      <c r="C25" s="412">
        <v>715</v>
      </c>
    </row>
    <row r="26" spans="1:3" ht="25.5" x14ac:dyDescent="0.2">
      <c r="A26" s="311">
        <v>17</v>
      </c>
      <c r="B26" s="413" t="s">
        <v>994</v>
      </c>
      <c r="C26" s="412">
        <v>716</v>
      </c>
    </row>
    <row r="27" spans="1:3" ht="25.5" x14ac:dyDescent="0.2">
      <c r="A27" s="311">
        <v>18</v>
      </c>
      <c r="B27" s="413" t="s">
        <v>995</v>
      </c>
      <c r="C27" s="412">
        <v>717</v>
      </c>
    </row>
    <row r="28" spans="1:3" ht="25.5" x14ac:dyDescent="0.2">
      <c r="A28" s="311">
        <v>19</v>
      </c>
      <c r="B28" s="413" t="s">
        <v>996</v>
      </c>
      <c r="C28" s="412">
        <v>718</v>
      </c>
    </row>
    <row r="29" spans="1:3" ht="25.5" x14ac:dyDescent="0.2">
      <c r="A29" s="311">
        <v>20</v>
      </c>
      <c r="B29" s="413" t="s">
        <v>997</v>
      </c>
      <c r="C29" s="412">
        <v>719</v>
      </c>
    </row>
    <row r="30" spans="1:3" ht="25.5" x14ac:dyDescent="0.2">
      <c r="A30" s="311">
        <v>21</v>
      </c>
      <c r="B30" s="413" t="s">
        <v>998</v>
      </c>
      <c r="C30" s="412">
        <v>720</v>
      </c>
    </row>
    <row r="31" spans="1:3" ht="25.5" x14ac:dyDescent="0.2">
      <c r="A31" s="311">
        <v>22</v>
      </c>
      <c r="B31" s="413" t="s">
        <v>999</v>
      </c>
      <c r="C31" s="412">
        <v>721</v>
      </c>
    </row>
    <row r="32" spans="1:3" ht="25.5" x14ac:dyDescent="0.2">
      <c r="A32" s="311">
        <v>23</v>
      </c>
      <c r="B32" s="413" t="s">
        <v>1000</v>
      </c>
      <c r="C32" s="412">
        <v>722</v>
      </c>
    </row>
    <row r="33" spans="1:3" ht="25.5" x14ac:dyDescent="0.2">
      <c r="A33" s="311">
        <v>24</v>
      </c>
      <c r="B33" s="413" t="s">
        <v>1001</v>
      </c>
      <c r="C33" s="412">
        <v>723</v>
      </c>
    </row>
    <row r="34" spans="1:3" ht="25.5" x14ac:dyDescent="0.2">
      <c r="A34" s="311">
        <v>25</v>
      </c>
      <c r="B34" s="413" t="s">
        <v>1002</v>
      </c>
      <c r="C34" s="412">
        <v>724</v>
      </c>
    </row>
    <row r="35" spans="1:3" ht="25.5" x14ac:dyDescent="0.2">
      <c r="A35" s="311">
        <v>26</v>
      </c>
      <c r="B35" s="413" t="s">
        <v>1003</v>
      </c>
      <c r="C35" s="412">
        <v>725</v>
      </c>
    </row>
    <row r="36" spans="1:3" ht="25.5" x14ac:dyDescent="0.2">
      <c r="A36" s="311">
        <v>27</v>
      </c>
      <c r="B36" s="414" t="s">
        <v>1004</v>
      </c>
      <c r="C36" s="412">
        <v>726</v>
      </c>
    </row>
    <row r="37" spans="1:3" ht="25.5" x14ac:dyDescent="0.2">
      <c r="A37" s="311">
        <v>28</v>
      </c>
      <c r="B37" s="413" t="s">
        <v>1005</v>
      </c>
      <c r="C37" s="412">
        <v>727</v>
      </c>
    </row>
    <row r="38" spans="1:3" ht="25.5" x14ac:dyDescent="0.2">
      <c r="A38" s="311">
        <v>29</v>
      </c>
      <c r="B38" s="413" t="s">
        <v>1006</v>
      </c>
      <c r="C38" s="412">
        <v>728</v>
      </c>
    </row>
    <row r="39" spans="1:3" ht="25.5" x14ac:dyDescent="0.2">
      <c r="A39" s="311">
        <v>30</v>
      </c>
      <c r="B39" s="413" t="s">
        <v>1007</v>
      </c>
      <c r="C39" s="412">
        <v>729</v>
      </c>
    </row>
    <row r="40" spans="1:3" x14ac:dyDescent="0.2">
      <c r="A40" s="415" t="s">
        <v>1008</v>
      </c>
      <c r="B40" s="22" t="s">
        <v>1009</v>
      </c>
      <c r="C40" s="327">
        <v>730</v>
      </c>
    </row>
  </sheetData>
  <mergeCells count="6">
    <mergeCell ref="B1:E1"/>
    <mergeCell ref="B2:E2"/>
    <mergeCell ref="B3:E3"/>
    <mergeCell ref="B4:E4"/>
    <mergeCell ref="A6:C6"/>
    <mergeCell ref="A7:C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2"/>
  <sheetViews>
    <sheetView zoomScaleNormal="100" workbookViewId="0">
      <selection activeCell="D4" sqref="D4:G4"/>
    </sheetView>
  </sheetViews>
  <sheetFormatPr defaultRowHeight="12.75" x14ac:dyDescent="0.2"/>
  <cols>
    <col min="1" max="1" width="44.42578125" style="116" customWidth="1"/>
    <col min="2" max="2" width="5.140625" style="1" customWidth="1"/>
    <col min="3" max="3" width="4.140625" style="1" customWidth="1"/>
    <col min="4" max="4" width="12.85546875" style="117" customWidth="1"/>
    <col min="5" max="5" width="11" style="13" hidden="1" customWidth="1"/>
    <col min="6" max="6" width="15.42578125" style="13" customWidth="1"/>
    <col min="7" max="7" width="16.42578125" style="13" customWidth="1"/>
    <col min="8" max="8" width="3.42578125" style="13" hidden="1" customWidth="1"/>
    <col min="9" max="9" width="5.5703125" style="13" customWidth="1"/>
    <col min="10" max="11" width="7" style="13" customWidth="1"/>
    <col min="12" max="12" width="5.7109375" style="13" customWidth="1"/>
    <col min="13" max="13" width="6.42578125" style="13" customWidth="1"/>
    <col min="14" max="14" width="4.140625" style="13" customWidth="1"/>
    <col min="15" max="16384" width="9.140625" style="13"/>
  </cols>
  <sheetData>
    <row r="1" spans="1:7" ht="15" customHeight="1" x14ac:dyDescent="0.2">
      <c r="A1" s="456" t="s">
        <v>1011</v>
      </c>
      <c r="B1" s="456"/>
      <c r="C1" s="456"/>
      <c r="D1" s="456"/>
      <c r="E1" s="456"/>
      <c r="F1" s="456"/>
      <c r="G1" s="456"/>
    </row>
    <row r="2" spans="1:7" x14ac:dyDescent="0.2">
      <c r="A2" s="455" t="s">
        <v>1012</v>
      </c>
      <c r="B2" s="455"/>
      <c r="C2" s="455"/>
      <c r="D2" s="455"/>
      <c r="E2" s="455"/>
      <c r="F2" s="455"/>
      <c r="G2" s="455"/>
    </row>
    <row r="3" spans="1:7" ht="15" customHeight="1" x14ac:dyDescent="0.2">
      <c r="A3" s="455" t="s">
        <v>978</v>
      </c>
      <c r="B3" s="455"/>
      <c r="C3" s="455"/>
      <c r="D3" s="455"/>
      <c r="E3" s="455"/>
      <c r="F3" s="455"/>
      <c r="G3" s="455"/>
    </row>
    <row r="4" spans="1:7" ht="12.75" customHeight="1" x14ac:dyDescent="0.2">
      <c r="D4" s="460" t="s">
        <v>1020</v>
      </c>
      <c r="E4" s="460"/>
      <c r="F4" s="460"/>
      <c r="G4" s="460"/>
    </row>
    <row r="5" spans="1:7" ht="63.75" customHeight="1" x14ac:dyDescent="0.25">
      <c r="A5" s="457" t="s">
        <v>1017</v>
      </c>
      <c r="B5" s="457"/>
      <c r="C5" s="457"/>
      <c r="D5" s="457"/>
    </row>
    <row r="6" spans="1:7" ht="13.5" customHeight="1" x14ac:dyDescent="0.25">
      <c r="A6" s="118"/>
      <c r="B6" s="118"/>
      <c r="C6" s="118"/>
      <c r="D6" s="119" t="s">
        <v>283</v>
      </c>
    </row>
    <row r="7" spans="1:7" ht="9" customHeight="1" x14ac:dyDescent="0.2">
      <c r="A7" s="458" t="s">
        <v>284</v>
      </c>
      <c r="B7" s="420" t="s">
        <v>285</v>
      </c>
      <c r="C7" s="420" t="s">
        <v>286</v>
      </c>
      <c r="D7" s="459" t="s">
        <v>960</v>
      </c>
      <c r="F7" s="461" t="s">
        <v>961</v>
      </c>
      <c r="G7" s="462"/>
    </row>
    <row r="8" spans="1:7" ht="12.75" customHeight="1" x14ac:dyDescent="0.2">
      <c r="A8" s="458"/>
      <c r="B8" s="420"/>
      <c r="C8" s="420"/>
      <c r="D8" s="459"/>
      <c r="F8" s="463" t="s">
        <v>964</v>
      </c>
      <c r="G8" s="463" t="s">
        <v>965</v>
      </c>
    </row>
    <row r="9" spans="1:7" ht="2.25" customHeight="1" x14ac:dyDescent="0.2">
      <c r="A9" s="458"/>
      <c r="B9" s="420"/>
      <c r="C9" s="420"/>
      <c r="D9" s="459"/>
      <c r="F9" s="464"/>
      <c r="G9" s="464"/>
    </row>
    <row r="10" spans="1:7" x14ac:dyDescent="0.2">
      <c r="A10" s="120" t="s">
        <v>287</v>
      </c>
      <c r="B10" s="121" t="s">
        <v>183</v>
      </c>
      <c r="C10" s="121" t="s">
        <v>178</v>
      </c>
      <c r="D10" s="122">
        <f>SUM(D12:D18)</f>
        <v>16352</v>
      </c>
      <c r="E10" s="122">
        <f>SUM(E12:E18)</f>
        <v>717.9</v>
      </c>
      <c r="F10" s="122">
        <f>SUM(F12:F18)</f>
        <v>16352</v>
      </c>
      <c r="G10" s="122">
        <f>SUM(G12:G18)</f>
        <v>16352</v>
      </c>
    </row>
    <row r="11" spans="1:7" ht="0.75" customHeight="1" x14ac:dyDescent="0.2">
      <c r="A11" s="123" t="s">
        <v>288</v>
      </c>
      <c r="B11" s="124"/>
      <c r="C11" s="124"/>
      <c r="D11" s="125"/>
      <c r="F11" s="22"/>
      <c r="G11" s="22"/>
    </row>
    <row r="12" spans="1:7" ht="26.1" customHeight="1" x14ac:dyDescent="0.2">
      <c r="A12" s="123" t="s">
        <v>289</v>
      </c>
      <c r="B12" s="114" t="s">
        <v>183</v>
      </c>
      <c r="C12" s="114" t="s">
        <v>190</v>
      </c>
      <c r="D12" s="126">
        <v>0</v>
      </c>
      <c r="E12" s="126">
        <v>0</v>
      </c>
      <c r="F12" s="126">
        <v>0</v>
      </c>
      <c r="G12" s="126">
        <v>0</v>
      </c>
    </row>
    <row r="13" spans="1:7" ht="36.75" customHeight="1" x14ac:dyDescent="0.2">
      <c r="A13" s="123" t="s">
        <v>290</v>
      </c>
      <c r="B13" s="124" t="s">
        <v>183</v>
      </c>
      <c r="C13" s="124" t="s">
        <v>238</v>
      </c>
      <c r="D13" s="126">
        <f>пр6!I9</f>
        <v>608.20000000000005</v>
      </c>
      <c r="E13" s="126">
        <f>пр6!J9</f>
        <v>0</v>
      </c>
      <c r="F13" s="126">
        <v>608.20000000000005</v>
      </c>
      <c r="G13" s="126">
        <v>608.20000000000005</v>
      </c>
    </row>
    <row r="14" spans="1:7" ht="38.25" customHeight="1" x14ac:dyDescent="0.2">
      <c r="A14" s="123" t="s">
        <v>291</v>
      </c>
      <c r="B14" s="124" t="s">
        <v>183</v>
      </c>
      <c r="C14" s="124" t="s">
        <v>292</v>
      </c>
      <c r="D14" s="127">
        <f>пр6!I21+пр6!I26</f>
        <v>7213.7</v>
      </c>
      <c r="E14" s="127">
        <f>пр6!J21+пр6!J26</f>
        <v>0</v>
      </c>
      <c r="F14" s="127">
        <v>7213.7</v>
      </c>
      <c r="G14" s="127">
        <v>7213.7</v>
      </c>
    </row>
    <row r="15" spans="1:7" ht="28.5" customHeight="1" x14ac:dyDescent="0.2">
      <c r="A15" s="123" t="s">
        <v>293</v>
      </c>
      <c r="B15" s="124" t="s">
        <v>183</v>
      </c>
      <c r="C15" s="124" t="s">
        <v>194</v>
      </c>
      <c r="D15" s="126">
        <f>пр6!I209+пр6!I792</f>
        <v>3209.9</v>
      </c>
      <c r="E15" s="126">
        <f>пр6!J209+пр6!J792</f>
        <v>714.9</v>
      </c>
      <c r="F15" s="126">
        <v>3209.9</v>
      </c>
      <c r="G15" s="126">
        <v>3209.9</v>
      </c>
    </row>
    <row r="16" spans="1:7" ht="15.75" customHeight="1" x14ac:dyDescent="0.2">
      <c r="A16" s="123" t="s">
        <v>294</v>
      </c>
      <c r="B16" s="124" t="s">
        <v>183</v>
      </c>
      <c r="C16" s="124" t="s">
        <v>295</v>
      </c>
      <c r="D16" s="126">
        <f>пр6!I37</f>
        <v>150</v>
      </c>
      <c r="E16" s="126">
        <f>пр6!J37</f>
        <v>0</v>
      </c>
      <c r="F16" s="126">
        <v>150</v>
      </c>
      <c r="G16" s="126">
        <v>150</v>
      </c>
    </row>
    <row r="17" spans="1:9" ht="16.5" customHeight="1" x14ac:dyDescent="0.2">
      <c r="A17" s="123" t="s">
        <v>296</v>
      </c>
      <c r="B17" s="124" t="s">
        <v>183</v>
      </c>
      <c r="C17" s="124" t="s">
        <v>206</v>
      </c>
      <c r="D17" s="126">
        <f>пр6!I41</f>
        <v>200</v>
      </c>
      <c r="E17" s="126">
        <f>пр6!J41</f>
        <v>0</v>
      </c>
      <c r="F17" s="126">
        <v>200</v>
      </c>
      <c r="G17" s="126">
        <v>200</v>
      </c>
    </row>
    <row r="18" spans="1:9" ht="15" customHeight="1" x14ac:dyDescent="0.2">
      <c r="A18" s="123" t="s">
        <v>297</v>
      </c>
      <c r="B18" s="124" t="s">
        <v>183</v>
      </c>
      <c r="C18" s="124" t="s">
        <v>235</v>
      </c>
      <c r="D18" s="126">
        <f>пр6!I45</f>
        <v>4970.2000000000007</v>
      </c>
      <c r="E18" s="126">
        <f>пр6!J45</f>
        <v>3</v>
      </c>
      <c r="F18" s="126">
        <v>4970.2</v>
      </c>
      <c r="G18" s="126">
        <v>4970.2</v>
      </c>
      <c r="H18" s="128"/>
    </row>
    <row r="19" spans="1:9" ht="26.1" customHeight="1" x14ac:dyDescent="0.2">
      <c r="A19" s="120" t="s">
        <v>298</v>
      </c>
      <c r="B19" s="121" t="s">
        <v>238</v>
      </c>
      <c r="C19" s="121" t="s">
        <v>178</v>
      </c>
      <c r="D19" s="122">
        <f>SUM(D20)</f>
        <v>500.7</v>
      </c>
      <c r="E19" s="122">
        <f>SUM(E20)</f>
        <v>0</v>
      </c>
      <c r="F19" s="122">
        <f>SUM(F20)</f>
        <v>500.7</v>
      </c>
      <c r="G19" s="122">
        <f>SUM(G20)</f>
        <v>500.7</v>
      </c>
    </row>
    <row r="20" spans="1:9" ht="38.1" customHeight="1" x14ac:dyDescent="0.2">
      <c r="A20" s="123" t="s">
        <v>299</v>
      </c>
      <c r="B20" s="124" t="s">
        <v>238</v>
      </c>
      <c r="C20" s="124" t="s">
        <v>202</v>
      </c>
      <c r="D20" s="126">
        <f>пр6!I93</f>
        <v>500.7</v>
      </c>
      <c r="E20" s="126">
        <f>пр6!J93</f>
        <v>0</v>
      </c>
      <c r="F20" s="126">
        <v>500.7</v>
      </c>
      <c r="G20" s="126">
        <v>500.7</v>
      </c>
    </row>
    <row r="21" spans="1:9" s="16" customFormat="1" ht="15" customHeight="1" x14ac:dyDescent="0.2">
      <c r="A21" s="120" t="s">
        <v>300</v>
      </c>
      <c r="B21" s="121" t="s">
        <v>292</v>
      </c>
      <c r="C21" s="121" t="s">
        <v>178</v>
      </c>
      <c r="D21" s="122">
        <f>SUM(D22:D25)</f>
        <v>4046.6600000000003</v>
      </c>
      <c r="E21" s="122">
        <f>SUM(E22:E25)</f>
        <v>798.3</v>
      </c>
      <c r="F21" s="122">
        <f>SUM(F22:F25)</f>
        <v>4046.7000000000003</v>
      </c>
      <c r="G21" s="122">
        <f>SUM(G22:G25)</f>
        <v>4046.7000000000003</v>
      </c>
    </row>
    <row r="22" spans="1:9" s="16" customFormat="1" ht="15" customHeight="1" x14ac:dyDescent="0.2">
      <c r="A22" s="129"/>
      <c r="B22" s="130" t="s">
        <v>292</v>
      </c>
      <c r="C22" s="130" t="s">
        <v>183</v>
      </c>
      <c r="D22" s="131">
        <f>пр6!I103</f>
        <v>5</v>
      </c>
      <c r="E22" s="131">
        <f>пр6!J103</f>
        <v>500</v>
      </c>
      <c r="F22" s="131">
        <v>5</v>
      </c>
      <c r="G22" s="131">
        <v>5</v>
      </c>
    </row>
    <row r="23" spans="1:9" s="133" customFormat="1" ht="15" customHeight="1" x14ac:dyDescent="0.2">
      <c r="A23" s="123" t="s">
        <v>301</v>
      </c>
      <c r="B23" s="132" t="s">
        <v>292</v>
      </c>
      <c r="C23" s="132" t="s">
        <v>188</v>
      </c>
      <c r="D23" s="126">
        <f>пр6!I109</f>
        <v>1049.7</v>
      </c>
      <c r="E23" s="126">
        <f>пр6!J109</f>
        <v>298.3</v>
      </c>
      <c r="F23" s="126">
        <v>1049.7</v>
      </c>
      <c r="G23" s="126">
        <v>1049.7</v>
      </c>
    </row>
    <row r="24" spans="1:9" s="133" customFormat="1" ht="15" customHeight="1" x14ac:dyDescent="0.2">
      <c r="A24" s="123" t="s">
        <v>302</v>
      </c>
      <c r="B24" s="132" t="s">
        <v>292</v>
      </c>
      <c r="C24" s="132" t="s">
        <v>202</v>
      </c>
      <c r="D24" s="126">
        <f>пр6!I118</f>
        <v>2990.6</v>
      </c>
      <c r="E24" s="126">
        <f>пр6!J118</f>
        <v>0</v>
      </c>
      <c r="F24" s="126">
        <v>2990.6</v>
      </c>
      <c r="G24" s="126">
        <v>2990.6</v>
      </c>
    </row>
    <row r="25" spans="1:9" ht="15" customHeight="1" x14ac:dyDescent="0.2">
      <c r="A25" s="123" t="s">
        <v>303</v>
      </c>
      <c r="B25" s="124" t="s">
        <v>292</v>
      </c>
      <c r="C25" s="124" t="s">
        <v>215</v>
      </c>
      <c r="D25" s="126">
        <f>пр6!I130</f>
        <v>1.36</v>
      </c>
      <c r="E25" s="126">
        <f>пр6!J130</f>
        <v>0</v>
      </c>
      <c r="F25" s="126">
        <v>1.4</v>
      </c>
      <c r="G25" s="126">
        <v>1.4</v>
      </c>
    </row>
    <row r="26" spans="1:9" ht="15" customHeight="1" x14ac:dyDescent="0.2">
      <c r="A26" s="134" t="s">
        <v>304</v>
      </c>
      <c r="B26" s="135" t="s">
        <v>188</v>
      </c>
      <c r="C26" s="135" t="s">
        <v>178</v>
      </c>
      <c r="D26" s="136">
        <f>D27</f>
        <v>0</v>
      </c>
      <c r="E26" s="136" t="e">
        <f>E27</f>
        <v>#REF!</v>
      </c>
      <c r="F26" s="136">
        <v>0</v>
      </c>
      <c r="G26" s="136">
        <v>0</v>
      </c>
    </row>
    <row r="27" spans="1:9" ht="15" customHeight="1" x14ac:dyDescent="0.2">
      <c r="A27" s="123" t="s">
        <v>305</v>
      </c>
      <c r="B27" s="124" t="s">
        <v>188</v>
      </c>
      <c r="C27" s="124" t="s">
        <v>190</v>
      </c>
      <c r="D27" s="125">
        <f>'[1] РБ+МБ'!I73</f>
        <v>0</v>
      </c>
      <c r="E27" s="125" t="e">
        <f>'[1] РБ+МБ'!J73</f>
        <v>#REF!</v>
      </c>
      <c r="F27" s="125">
        <v>0</v>
      </c>
      <c r="G27" s="125">
        <v>0</v>
      </c>
    </row>
    <row r="28" spans="1:9" ht="14.25" customHeight="1" x14ac:dyDescent="0.2">
      <c r="A28" s="120" t="s">
        <v>306</v>
      </c>
      <c r="B28" s="121" t="s">
        <v>295</v>
      </c>
      <c r="C28" s="121" t="s">
        <v>178</v>
      </c>
      <c r="D28" s="122">
        <f>SUM(D30:D34)</f>
        <v>131405</v>
      </c>
      <c r="E28" s="122">
        <f>SUM(E30:E34)</f>
        <v>75045.37</v>
      </c>
      <c r="F28" s="122">
        <f>SUM(F30:F34)</f>
        <v>131405</v>
      </c>
      <c r="G28" s="122">
        <f>SUM(G30:G34)</f>
        <v>131405</v>
      </c>
    </row>
    <row r="29" spans="1:9" ht="15" hidden="1" customHeight="1" x14ac:dyDescent="0.2">
      <c r="A29" s="123" t="s">
        <v>288</v>
      </c>
      <c r="B29" s="124"/>
      <c r="C29" s="124"/>
      <c r="D29" s="125"/>
      <c r="F29" s="22"/>
      <c r="G29" s="22"/>
    </row>
    <row r="30" spans="1:9" ht="15" customHeight="1" x14ac:dyDescent="0.2">
      <c r="A30" s="123" t="s">
        <v>307</v>
      </c>
      <c r="B30" s="124" t="s">
        <v>295</v>
      </c>
      <c r="C30" s="124" t="s">
        <v>183</v>
      </c>
      <c r="D30" s="126">
        <f>пр6!I478+пр6!I607+пр6!I628+пр6!I649+пр6!I670+пр6!I691+пр6!I712+пр6!I733</f>
        <v>39786</v>
      </c>
      <c r="E30" s="126">
        <f>пр6!J478+пр6!J607+пр6!J628+пр6!J649+пр6!J670+пр6!J691+пр6!J712+пр6!J733</f>
        <v>38872.609999999993</v>
      </c>
      <c r="F30" s="126">
        <v>39786</v>
      </c>
      <c r="G30" s="126">
        <v>39786</v>
      </c>
      <c r="H30" s="117"/>
    </row>
    <row r="31" spans="1:9" ht="15" customHeight="1" x14ac:dyDescent="0.2">
      <c r="A31" s="123" t="s">
        <v>308</v>
      </c>
      <c r="B31" s="124" t="s">
        <v>295</v>
      </c>
      <c r="C31" s="124" t="s">
        <v>190</v>
      </c>
      <c r="D31" s="126">
        <f>пр6!I385+пр6!I419+пр6!I451+пр6!I499+пр6!I533+пр6!I568</f>
        <v>76432.62999999999</v>
      </c>
      <c r="E31" s="126">
        <f>пр6!J385+пр6!J419+пр6!J451+пр6!J499+пр6!J533+пр6!J568</f>
        <v>24104.93</v>
      </c>
      <c r="F31" s="126">
        <v>76432.600000000006</v>
      </c>
      <c r="G31" s="126">
        <v>76432.600000000006</v>
      </c>
      <c r="H31" s="137"/>
      <c r="I31" s="128"/>
    </row>
    <row r="32" spans="1:9" ht="15" customHeight="1" x14ac:dyDescent="0.2">
      <c r="A32" s="123" t="s">
        <v>889</v>
      </c>
      <c r="B32" s="124" t="s">
        <v>295</v>
      </c>
      <c r="C32" s="124" t="s">
        <v>238</v>
      </c>
      <c r="D32" s="126">
        <f>пр6!I755+пр6!I767+пр6!I780</f>
        <v>11937</v>
      </c>
      <c r="E32" s="126">
        <f>пр6!J755+пр6!J767+пр6!J780</f>
        <v>12067.8</v>
      </c>
      <c r="F32" s="126">
        <v>11937</v>
      </c>
      <c r="G32" s="126">
        <v>11937</v>
      </c>
      <c r="H32" s="137"/>
      <c r="I32" s="128"/>
    </row>
    <row r="33" spans="1:16" ht="15" customHeight="1" x14ac:dyDescent="0.2">
      <c r="A33" s="123" t="s">
        <v>309</v>
      </c>
      <c r="B33" s="124" t="s">
        <v>295</v>
      </c>
      <c r="C33" s="124" t="s">
        <v>295</v>
      </c>
      <c r="D33" s="126"/>
      <c r="E33" s="137"/>
      <c r="F33" s="390"/>
      <c r="G33" s="390"/>
      <c r="H33" s="128"/>
      <c r="I33" s="128"/>
    </row>
    <row r="34" spans="1:16" ht="15" customHeight="1" x14ac:dyDescent="0.2">
      <c r="A34" s="123" t="s">
        <v>310</v>
      </c>
      <c r="B34" s="124" t="s">
        <v>295</v>
      </c>
      <c r="C34" s="124" t="s">
        <v>202</v>
      </c>
      <c r="D34" s="126">
        <f>пр6!I233</f>
        <v>3249.3700000000003</v>
      </c>
      <c r="E34" s="126">
        <f>пр6!J233</f>
        <v>0.03</v>
      </c>
      <c r="F34" s="126">
        <v>3249.4</v>
      </c>
      <c r="G34" s="126">
        <v>3249.4</v>
      </c>
      <c r="H34" s="128"/>
      <c r="I34" s="128"/>
    </row>
    <row r="35" spans="1:16" ht="15" customHeight="1" x14ac:dyDescent="0.2">
      <c r="A35" s="120" t="s">
        <v>311</v>
      </c>
      <c r="B35" s="121" t="s">
        <v>197</v>
      </c>
      <c r="C35" s="121" t="s">
        <v>178</v>
      </c>
      <c r="D35" s="122">
        <f>SUM(D37:D38)</f>
        <v>4270.6000000000004</v>
      </c>
      <c r="E35" s="122">
        <f>SUM(E37:E38)</f>
        <v>283.60000000000002</v>
      </c>
      <c r="F35" s="122">
        <f>SUM(F37:F38)</f>
        <v>4270.6000000000004</v>
      </c>
      <c r="G35" s="122">
        <f>SUM(G37:G38)</f>
        <v>4270.6000000000004</v>
      </c>
      <c r="H35" s="389"/>
    </row>
    <row r="36" spans="1:16" ht="15" hidden="1" customHeight="1" x14ac:dyDescent="0.2">
      <c r="A36" s="123" t="s">
        <v>312</v>
      </c>
      <c r="B36" s="124"/>
      <c r="C36" s="124"/>
      <c r="D36" s="125"/>
      <c r="F36" s="22"/>
      <c r="G36" s="22"/>
    </row>
    <row r="37" spans="1:16" ht="15" customHeight="1" x14ac:dyDescent="0.2">
      <c r="A37" s="123" t="s">
        <v>313</v>
      </c>
      <c r="B37" s="124" t="s">
        <v>197</v>
      </c>
      <c r="C37" s="124" t="s">
        <v>183</v>
      </c>
      <c r="D37" s="126">
        <f>пр6!I346</f>
        <v>3518.1</v>
      </c>
      <c r="E37" s="126">
        <f>пр6!J346</f>
        <v>0</v>
      </c>
      <c r="F37" s="126">
        <v>3518.1</v>
      </c>
      <c r="G37" s="126">
        <v>3518.1</v>
      </c>
    </row>
    <row r="38" spans="1:16" ht="15" customHeight="1" x14ac:dyDescent="0.2">
      <c r="A38" s="123" t="s">
        <v>314</v>
      </c>
      <c r="B38" s="124" t="s">
        <v>197</v>
      </c>
      <c r="C38" s="124" t="s">
        <v>292</v>
      </c>
      <c r="D38" s="126">
        <f>пр6!I369</f>
        <v>752.5</v>
      </c>
      <c r="E38" s="126">
        <f>пр6!J369</f>
        <v>283.60000000000002</v>
      </c>
      <c r="F38" s="126">
        <v>752.5</v>
      </c>
      <c r="G38" s="126">
        <v>752.5</v>
      </c>
    </row>
    <row r="39" spans="1:16" ht="15" customHeight="1" x14ac:dyDescent="0.2">
      <c r="A39" s="120" t="s">
        <v>315</v>
      </c>
      <c r="B39" s="121" t="s">
        <v>202</v>
      </c>
      <c r="C39" s="121" t="s">
        <v>178</v>
      </c>
      <c r="D39" s="122">
        <f>D40+D41</f>
        <v>140</v>
      </c>
      <c r="E39" s="122" t="e">
        <f>E40+E41</f>
        <v>#REF!</v>
      </c>
      <c r="F39" s="122">
        <f>F40+F41</f>
        <v>140</v>
      </c>
      <c r="G39" s="122">
        <f>G40+G41</f>
        <v>140</v>
      </c>
    </row>
    <row r="40" spans="1:16" ht="15" customHeight="1" x14ac:dyDescent="0.2">
      <c r="A40" s="123" t="s">
        <v>316</v>
      </c>
      <c r="B40" s="124" t="s">
        <v>202</v>
      </c>
      <c r="C40" s="124" t="s">
        <v>183</v>
      </c>
      <c r="D40" s="126">
        <f>'[2]прил 6'!I185+'[2]прил 6'!I190+'[2]прил 6'!I195</f>
        <v>140</v>
      </c>
      <c r="E40" s="126" t="e">
        <f>'[2]прил 6'!J185+'[2]прил 6'!J190+'[2]прил 6'!J195</f>
        <v>#REF!</v>
      </c>
      <c r="F40" s="126">
        <v>140</v>
      </c>
      <c r="G40" s="126">
        <v>140</v>
      </c>
    </row>
    <row r="41" spans="1:16" ht="15" customHeight="1" x14ac:dyDescent="0.2">
      <c r="A41" s="123" t="s">
        <v>317</v>
      </c>
      <c r="B41" s="124" t="s">
        <v>202</v>
      </c>
      <c r="C41" s="124" t="s">
        <v>190</v>
      </c>
      <c r="D41" s="126">
        <f>'[2]прил 6'!I198+'[2]прил 6'!I200+'[2]прил 6'!I202+'[2]прил 6'!I203+'[2]прил 6'!I201</f>
        <v>0</v>
      </c>
      <c r="E41" s="126" t="e">
        <f>'[2]прил 6'!J198+'[2]прил 6'!J200+'[2]прил 6'!J202+'[2]прил 6'!J203+'[2]прил 6'!J201</f>
        <v>#REF!</v>
      </c>
      <c r="F41" s="126">
        <v>0</v>
      </c>
      <c r="G41" s="126">
        <v>0</v>
      </c>
    </row>
    <row r="42" spans="1:16" ht="15" customHeight="1" x14ac:dyDescent="0.2">
      <c r="A42" s="120" t="s">
        <v>318</v>
      </c>
      <c r="B42" s="121">
        <v>10</v>
      </c>
      <c r="C42" s="121" t="s">
        <v>178</v>
      </c>
      <c r="D42" s="122">
        <f>SUM(D44:D47)</f>
        <v>79848.400000000009</v>
      </c>
      <c r="E42" s="122" t="e">
        <f>SUM(E44:E47)</f>
        <v>#REF!</v>
      </c>
      <c r="F42" s="122">
        <f>SUM(F44:F47)</f>
        <v>66266.8</v>
      </c>
      <c r="G42" s="122">
        <f>SUM(G44:G47)</f>
        <v>62408.499999999993</v>
      </c>
      <c r="I42" s="13" t="s">
        <v>319</v>
      </c>
    </row>
    <row r="43" spans="1:16" ht="15" hidden="1" customHeight="1" x14ac:dyDescent="0.2">
      <c r="A43" s="123" t="s">
        <v>288</v>
      </c>
      <c r="B43" s="124"/>
      <c r="C43" s="124"/>
      <c r="D43" s="125"/>
      <c r="F43" s="22"/>
      <c r="G43" s="22"/>
    </row>
    <row r="44" spans="1:16" ht="15" customHeight="1" x14ac:dyDescent="0.2">
      <c r="A44" s="123" t="s">
        <v>320</v>
      </c>
      <c r="B44" s="124" t="s">
        <v>210</v>
      </c>
      <c r="C44" s="124" t="s">
        <v>183</v>
      </c>
      <c r="D44" s="126">
        <v>477.5</v>
      </c>
      <c r="E44" s="126" t="e">
        <f>'[2]прил 6'!J260</f>
        <v>#REF!</v>
      </c>
      <c r="F44" s="126">
        <v>477.5</v>
      </c>
      <c r="G44" s="126">
        <v>477.5</v>
      </c>
    </row>
    <row r="45" spans="1:16" ht="15" customHeight="1" x14ac:dyDescent="0.2">
      <c r="A45" s="123" t="s">
        <v>321</v>
      </c>
      <c r="B45" s="124" t="s">
        <v>210</v>
      </c>
      <c r="C45" s="124" t="s">
        <v>238</v>
      </c>
      <c r="D45" s="126">
        <v>48563.5</v>
      </c>
      <c r="E45" s="117"/>
      <c r="F45" s="390">
        <v>34981.9</v>
      </c>
      <c r="G45" s="390">
        <v>31123.599999999999</v>
      </c>
      <c r="H45" s="138"/>
      <c r="I45" s="138"/>
      <c r="J45" s="138"/>
      <c r="K45" s="138"/>
      <c r="L45" s="138"/>
      <c r="M45" s="138"/>
      <c r="N45" s="139"/>
      <c r="O45" s="138"/>
      <c r="P45" s="138"/>
    </row>
    <row r="46" spans="1:16" ht="15" customHeight="1" x14ac:dyDescent="0.2">
      <c r="A46" s="123" t="s">
        <v>322</v>
      </c>
      <c r="B46" s="124" t="s">
        <v>210</v>
      </c>
      <c r="C46" s="124" t="s">
        <v>292</v>
      </c>
      <c r="D46" s="126">
        <f>пр6!I252+пр6!I264+пр6!I492+пр6!I621+пр6!I642+пр6!I663+пр6!I684+пр6!I705+пр6!I726+пр6!I747</f>
        <v>26394.799999999999</v>
      </c>
      <c r="F46" s="390">
        <v>26394.799999999999</v>
      </c>
      <c r="G46" s="390">
        <v>26394.799999999999</v>
      </c>
      <c r="H46" s="138"/>
      <c r="I46" s="128"/>
      <c r="J46" s="128"/>
      <c r="K46" s="128"/>
      <c r="L46" s="128"/>
      <c r="M46" s="128"/>
      <c r="N46" s="128"/>
      <c r="O46" s="128"/>
      <c r="P46" s="128"/>
    </row>
    <row r="47" spans="1:16" ht="15" customHeight="1" x14ac:dyDescent="0.2">
      <c r="A47" s="123" t="s">
        <v>323</v>
      </c>
      <c r="B47" s="124" t="s">
        <v>210</v>
      </c>
      <c r="C47" s="124" t="s">
        <v>194</v>
      </c>
      <c r="D47" s="126">
        <v>4412.6000000000004</v>
      </c>
      <c r="F47" s="22">
        <v>4412.6000000000004</v>
      </c>
      <c r="G47" s="22">
        <v>4412.6000000000004</v>
      </c>
    </row>
    <row r="48" spans="1:16" ht="15" customHeight="1" x14ac:dyDescent="0.2">
      <c r="A48" s="140" t="s">
        <v>324</v>
      </c>
      <c r="B48" s="141" t="s">
        <v>206</v>
      </c>
      <c r="C48" s="141" t="s">
        <v>178</v>
      </c>
      <c r="D48" s="142">
        <f>D49+D51+D50</f>
        <v>550.5</v>
      </c>
      <c r="E48" s="142">
        <f>E49+E51+E50</f>
        <v>0</v>
      </c>
      <c r="F48" s="142">
        <f>F49+F51+F50</f>
        <v>550.5</v>
      </c>
      <c r="G48" s="142">
        <f>G49+G51+G50</f>
        <v>550.5</v>
      </c>
    </row>
    <row r="49" spans="1:7" ht="15" customHeight="1" x14ac:dyDescent="0.2">
      <c r="A49" s="348" t="s">
        <v>341</v>
      </c>
      <c r="B49" s="130" t="s">
        <v>206</v>
      </c>
      <c r="C49" s="130" t="s">
        <v>183</v>
      </c>
      <c r="D49" s="131">
        <f>пр6!I163</f>
        <v>55.8</v>
      </c>
      <c r="F49" s="22">
        <v>55.8</v>
      </c>
      <c r="G49" s="22">
        <v>55.8</v>
      </c>
    </row>
    <row r="50" spans="1:7" ht="15" hidden="1" customHeight="1" x14ac:dyDescent="0.2">
      <c r="A50" s="129"/>
      <c r="B50" s="130" t="s">
        <v>206</v>
      </c>
      <c r="C50" s="130" t="s">
        <v>190</v>
      </c>
      <c r="D50" s="131"/>
      <c r="F50" s="22"/>
      <c r="G50" s="22"/>
    </row>
    <row r="51" spans="1:7" ht="17.25" customHeight="1" x14ac:dyDescent="0.2">
      <c r="A51" s="123" t="s">
        <v>325</v>
      </c>
      <c r="B51" s="124" t="s">
        <v>206</v>
      </c>
      <c r="C51" s="124" t="s">
        <v>188</v>
      </c>
      <c r="D51" s="126">
        <f>пр6!I169</f>
        <v>494.7</v>
      </c>
      <c r="F51" s="22">
        <v>494.7</v>
      </c>
      <c r="G51" s="22">
        <v>494.7</v>
      </c>
    </row>
    <row r="52" spans="1:7" ht="0.75" hidden="1" customHeight="1" x14ac:dyDescent="0.2">
      <c r="A52" s="143" t="s">
        <v>326</v>
      </c>
      <c r="B52" s="144" t="s">
        <v>215</v>
      </c>
      <c r="C52" s="144" t="s">
        <v>178</v>
      </c>
      <c r="D52" s="145">
        <f>D53</f>
        <v>0</v>
      </c>
      <c r="F52" s="22"/>
      <c r="G52" s="22"/>
    </row>
    <row r="53" spans="1:7" ht="15" hidden="1" customHeight="1" x14ac:dyDescent="0.2">
      <c r="A53" s="123" t="s">
        <v>327</v>
      </c>
      <c r="B53" s="124" t="s">
        <v>215</v>
      </c>
      <c r="C53" s="124" t="s">
        <v>190</v>
      </c>
      <c r="D53" s="146"/>
      <c r="F53" s="22"/>
      <c r="G53" s="22"/>
    </row>
    <row r="54" spans="1:7" s="16" customFormat="1" ht="46.5" customHeight="1" x14ac:dyDescent="0.2">
      <c r="A54" s="120" t="s">
        <v>328</v>
      </c>
      <c r="B54" s="121" t="s">
        <v>237</v>
      </c>
      <c r="C54" s="121" t="s">
        <v>178</v>
      </c>
      <c r="D54" s="122">
        <f>D55+D56</f>
        <v>14111.68</v>
      </c>
      <c r="E54" s="122">
        <f>E55+E56</f>
        <v>0</v>
      </c>
      <c r="F54" s="122">
        <f>F55+F56</f>
        <v>14111.7</v>
      </c>
      <c r="G54" s="122">
        <f>G55+G56</f>
        <v>14111.7</v>
      </c>
    </row>
    <row r="55" spans="1:7" ht="24" customHeight="1" x14ac:dyDescent="0.2">
      <c r="A55" s="123" t="s">
        <v>329</v>
      </c>
      <c r="B55" s="124" t="s">
        <v>237</v>
      </c>
      <c r="C55" s="124" t="s">
        <v>183</v>
      </c>
      <c r="D55" s="398">
        <f>пр6!I225</f>
        <v>14111.68</v>
      </c>
      <c r="E55" s="399"/>
      <c r="F55" s="311">
        <v>14111.7</v>
      </c>
      <c r="G55" s="311">
        <v>14111.7</v>
      </c>
    </row>
    <row r="56" spans="1:7" ht="27.75" customHeight="1" x14ac:dyDescent="0.2">
      <c r="A56" s="83" t="s">
        <v>330</v>
      </c>
      <c r="B56" s="130" t="s">
        <v>237</v>
      </c>
      <c r="C56" s="130" t="s">
        <v>238</v>
      </c>
      <c r="D56" s="126">
        <f>'[2]прил 6'!I228</f>
        <v>0</v>
      </c>
      <c r="F56" s="22">
        <v>0</v>
      </c>
      <c r="G56" s="22">
        <v>0</v>
      </c>
    </row>
    <row r="57" spans="1:7" ht="15" customHeight="1" x14ac:dyDescent="0.2">
      <c r="A57" s="147" t="s">
        <v>239</v>
      </c>
      <c r="B57" s="148"/>
      <c r="C57" s="148"/>
      <c r="D57" s="149">
        <f>D54+D48+D42+D39+D35+D28+D26+D21+D19+D10</f>
        <v>251225.54000000004</v>
      </c>
      <c r="E57" s="149" t="e">
        <f>E54+E48+E42+E39+E35+E28+E26+E21+E19+E10</f>
        <v>#REF!</v>
      </c>
      <c r="F57" s="149">
        <f>F54+F48+F42+F39+F35+F28+F26+F21+F19+F10</f>
        <v>237644.00000000003</v>
      </c>
      <c r="G57" s="149">
        <f>G54+G48+G42+G39+G35+G28+G26+G21+G19+G10</f>
        <v>233785.7</v>
      </c>
    </row>
    <row r="58" spans="1:7" ht="26.1" customHeight="1" x14ac:dyDescent="0.2">
      <c r="D58" s="137"/>
    </row>
    <row r="59" spans="1:7" ht="26.1" customHeight="1" x14ac:dyDescent="0.2"/>
    <row r="60" spans="1:7" ht="26.1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24" customHeight="1" x14ac:dyDescent="0.2"/>
    <row r="353" ht="24" customHeight="1" x14ac:dyDescent="0.2"/>
    <row r="354" ht="24" customHeight="1" x14ac:dyDescent="0.2"/>
    <row r="355" ht="24" customHeight="1" x14ac:dyDescent="0.2"/>
    <row r="356" ht="24" customHeight="1" x14ac:dyDescent="0.2"/>
    <row r="357" ht="24" customHeight="1" x14ac:dyDescent="0.2"/>
    <row r="358" ht="24" customHeight="1" x14ac:dyDescent="0.2"/>
    <row r="359" ht="24" customHeight="1" x14ac:dyDescent="0.2"/>
    <row r="360" ht="24" customHeight="1" x14ac:dyDescent="0.2"/>
    <row r="361" ht="24" customHeight="1" x14ac:dyDescent="0.2"/>
    <row r="362" ht="24" customHeight="1" x14ac:dyDescent="0.2"/>
    <row r="363" ht="24" customHeight="1" x14ac:dyDescent="0.2"/>
    <row r="364" ht="24" customHeight="1" x14ac:dyDescent="0.2"/>
    <row r="365" ht="24" customHeight="1" x14ac:dyDescent="0.2"/>
    <row r="366" ht="24" customHeight="1" x14ac:dyDescent="0.2"/>
    <row r="367" ht="24" customHeight="1" x14ac:dyDescent="0.2"/>
    <row r="368" ht="24" customHeight="1" x14ac:dyDescent="0.2"/>
    <row r="369" ht="24" customHeight="1" x14ac:dyDescent="0.2"/>
    <row r="370" ht="24" customHeight="1" x14ac:dyDescent="0.2"/>
    <row r="371" ht="24" customHeight="1" x14ac:dyDescent="0.2"/>
    <row r="372" ht="24" customHeight="1" x14ac:dyDescent="0.2"/>
    <row r="373" ht="24" customHeight="1" x14ac:dyDescent="0.2"/>
    <row r="374" ht="24" customHeight="1" x14ac:dyDescent="0.2"/>
    <row r="375" ht="24" customHeight="1" x14ac:dyDescent="0.2"/>
    <row r="376" ht="24" customHeight="1" x14ac:dyDescent="0.2"/>
    <row r="377" ht="24" customHeight="1" x14ac:dyDescent="0.2"/>
    <row r="378" ht="24" customHeight="1" x14ac:dyDescent="0.2"/>
    <row r="379" ht="24" customHeight="1" x14ac:dyDescent="0.2"/>
    <row r="380" ht="24" customHeight="1" x14ac:dyDescent="0.2"/>
    <row r="381" ht="24" customHeight="1" x14ac:dyDescent="0.2"/>
    <row r="382" ht="24" customHeight="1" x14ac:dyDescent="0.2"/>
    <row r="383" ht="24" customHeight="1" x14ac:dyDescent="0.2"/>
    <row r="384" ht="24" customHeight="1" x14ac:dyDescent="0.2"/>
    <row r="385" ht="24" customHeight="1" x14ac:dyDescent="0.2"/>
    <row r="386" ht="24" customHeight="1" x14ac:dyDescent="0.2"/>
    <row r="387" ht="24" customHeight="1" x14ac:dyDescent="0.2"/>
    <row r="388" ht="24" customHeight="1" x14ac:dyDescent="0.2"/>
    <row r="389" ht="24" customHeight="1" x14ac:dyDescent="0.2"/>
    <row r="390" ht="24" customHeight="1" x14ac:dyDescent="0.2"/>
    <row r="391" ht="24" customHeight="1" x14ac:dyDescent="0.2"/>
    <row r="392" ht="24" customHeight="1" x14ac:dyDescent="0.2"/>
    <row r="393" ht="24" customHeight="1" x14ac:dyDescent="0.2"/>
    <row r="394" ht="24" customHeight="1" x14ac:dyDescent="0.2"/>
    <row r="395" ht="24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24" customHeight="1" x14ac:dyDescent="0.2"/>
    <row r="412" ht="24" customHeight="1" x14ac:dyDescent="0.2"/>
    <row r="413" ht="24" customHeight="1" x14ac:dyDescent="0.2"/>
    <row r="414" ht="24" customHeight="1" x14ac:dyDescent="0.2"/>
    <row r="415" ht="24" customHeight="1" x14ac:dyDescent="0.2"/>
    <row r="416" ht="24" customHeight="1" x14ac:dyDescent="0.2"/>
    <row r="417" ht="24" customHeight="1" x14ac:dyDescent="0.2"/>
    <row r="418" ht="24" customHeight="1" x14ac:dyDescent="0.2"/>
    <row r="419" ht="24" customHeight="1" x14ac:dyDescent="0.2"/>
    <row r="420" ht="24" customHeight="1" x14ac:dyDescent="0.2"/>
    <row r="421" ht="24" customHeight="1" x14ac:dyDescent="0.2"/>
    <row r="422" ht="24" customHeight="1" x14ac:dyDescent="0.2"/>
    <row r="423" ht="24" customHeight="1" x14ac:dyDescent="0.2"/>
    <row r="424" ht="24" customHeight="1" x14ac:dyDescent="0.2"/>
    <row r="425" ht="24" customHeight="1" x14ac:dyDescent="0.2"/>
    <row r="426" ht="24" customHeight="1" x14ac:dyDescent="0.2"/>
    <row r="427" ht="24" customHeight="1" x14ac:dyDescent="0.2"/>
    <row r="428" ht="24" customHeight="1" x14ac:dyDescent="0.2"/>
    <row r="429" ht="24" customHeight="1" x14ac:dyDescent="0.2"/>
    <row r="430" ht="24" customHeight="1" x14ac:dyDescent="0.2"/>
    <row r="431" ht="24" customHeight="1" x14ac:dyDescent="0.2"/>
    <row r="432" ht="24" customHeight="1" x14ac:dyDescent="0.2"/>
    <row r="433" ht="24" customHeight="1" x14ac:dyDescent="0.2"/>
    <row r="434" ht="24" customHeight="1" x14ac:dyDescent="0.2"/>
    <row r="435" ht="24" customHeight="1" x14ac:dyDescent="0.2"/>
    <row r="436" ht="24" customHeight="1" x14ac:dyDescent="0.2"/>
    <row r="437" ht="24" customHeight="1" x14ac:dyDescent="0.2"/>
    <row r="438" ht="24" customHeight="1" x14ac:dyDescent="0.2"/>
    <row r="439" ht="24" customHeight="1" x14ac:dyDescent="0.2"/>
    <row r="440" ht="24" customHeight="1" x14ac:dyDescent="0.2"/>
    <row r="441" ht="24" customHeight="1" x14ac:dyDescent="0.2"/>
    <row r="442" ht="24" customHeight="1" x14ac:dyDescent="0.2"/>
    <row r="443" ht="24" customHeight="1" x14ac:dyDescent="0.2"/>
    <row r="444" ht="24" customHeight="1" x14ac:dyDescent="0.2"/>
    <row r="445" ht="24" customHeight="1" x14ac:dyDescent="0.2"/>
    <row r="446" ht="24" customHeight="1" x14ac:dyDescent="0.2"/>
    <row r="447" ht="24" customHeight="1" x14ac:dyDescent="0.2"/>
    <row r="448" ht="24" customHeight="1" x14ac:dyDescent="0.2"/>
    <row r="449" ht="24" customHeight="1" x14ac:dyDescent="0.2"/>
    <row r="450" ht="24" customHeight="1" x14ac:dyDescent="0.2"/>
    <row r="451" ht="24" customHeight="1" x14ac:dyDescent="0.2"/>
    <row r="452" ht="24" customHeight="1" x14ac:dyDescent="0.2"/>
    <row r="453" ht="24" customHeight="1" x14ac:dyDescent="0.2"/>
    <row r="454" ht="24" customHeight="1" x14ac:dyDescent="0.2"/>
    <row r="455" ht="24" customHeight="1" x14ac:dyDescent="0.2"/>
    <row r="456" ht="24" customHeight="1" x14ac:dyDescent="0.2"/>
    <row r="457" ht="24" customHeight="1" x14ac:dyDescent="0.2"/>
    <row r="458" ht="24" customHeight="1" x14ac:dyDescent="0.2"/>
    <row r="459" ht="24" customHeight="1" x14ac:dyDescent="0.2"/>
    <row r="460" ht="24" customHeight="1" x14ac:dyDescent="0.2"/>
    <row r="461" ht="24" customHeight="1" x14ac:dyDescent="0.2"/>
    <row r="462" ht="24" customHeight="1" x14ac:dyDescent="0.2"/>
    <row r="463" ht="24" customHeight="1" x14ac:dyDescent="0.2"/>
    <row r="464" ht="24" customHeight="1" x14ac:dyDescent="0.2"/>
    <row r="465" ht="24" customHeight="1" x14ac:dyDescent="0.2"/>
    <row r="466" ht="24" customHeight="1" x14ac:dyDescent="0.2"/>
    <row r="467" ht="24" customHeight="1" x14ac:dyDescent="0.2"/>
    <row r="468" ht="24" customHeight="1" x14ac:dyDescent="0.2"/>
    <row r="469" ht="24" customHeight="1" x14ac:dyDescent="0.2"/>
    <row r="470" ht="24" customHeight="1" x14ac:dyDescent="0.2"/>
    <row r="471" ht="24" customHeight="1" x14ac:dyDescent="0.2"/>
    <row r="472" ht="24" customHeight="1" x14ac:dyDescent="0.2"/>
    <row r="473" ht="24" customHeight="1" x14ac:dyDescent="0.2"/>
    <row r="474" ht="24" customHeight="1" x14ac:dyDescent="0.2"/>
    <row r="475" ht="24" customHeight="1" x14ac:dyDescent="0.2"/>
    <row r="476" ht="24" customHeight="1" x14ac:dyDescent="0.2"/>
    <row r="477" ht="24" customHeight="1" x14ac:dyDescent="0.2"/>
    <row r="478" ht="24" customHeight="1" x14ac:dyDescent="0.2"/>
    <row r="479" ht="24" customHeight="1" x14ac:dyDescent="0.2"/>
    <row r="480" ht="24" customHeight="1" x14ac:dyDescent="0.2"/>
    <row r="481" ht="24" customHeight="1" x14ac:dyDescent="0.2"/>
    <row r="482" ht="24" customHeight="1" x14ac:dyDescent="0.2"/>
    <row r="483" ht="24" customHeight="1" x14ac:dyDescent="0.2"/>
    <row r="484" ht="24" customHeight="1" x14ac:dyDescent="0.2"/>
    <row r="485" ht="24" customHeight="1" x14ac:dyDescent="0.2"/>
    <row r="486" ht="24" customHeight="1" x14ac:dyDescent="0.2"/>
    <row r="487" ht="24" customHeight="1" x14ac:dyDescent="0.2"/>
    <row r="488" ht="24" customHeight="1" x14ac:dyDescent="0.2"/>
    <row r="489" ht="24" customHeight="1" x14ac:dyDescent="0.2"/>
    <row r="490" ht="24" customHeight="1" x14ac:dyDescent="0.2"/>
    <row r="491" ht="24" customHeight="1" x14ac:dyDescent="0.2"/>
    <row r="492" ht="24" customHeight="1" x14ac:dyDescent="0.2"/>
    <row r="493" ht="24" customHeight="1" x14ac:dyDescent="0.2"/>
    <row r="494" ht="24" customHeight="1" x14ac:dyDescent="0.2"/>
    <row r="495" ht="24" customHeight="1" x14ac:dyDescent="0.2"/>
    <row r="496" ht="24" customHeight="1" x14ac:dyDescent="0.2"/>
    <row r="497" ht="24" customHeight="1" x14ac:dyDescent="0.2"/>
    <row r="498" ht="24" customHeight="1" x14ac:dyDescent="0.2"/>
    <row r="499" ht="24" customHeight="1" x14ac:dyDescent="0.2"/>
    <row r="500" ht="24" customHeight="1" x14ac:dyDescent="0.2"/>
    <row r="501" ht="24" customHeight="1" x14ac:dyDescent="0.2"/>
    <row r="502" ht="24" customHeight="1" x14ac:dyDescent="0.2"/>
    <row r="503" ht="24" customHeight="1" x14ac:dyDescent="0.2"/>
    <row r="504" ht="24" customHeight="1" x14ac:dyDescent="0.2"/>
    <row r="505" ht="24" customHeight="1" x14ac:dyDescent="0.2"/>
    <row r="506" ht="24" customHeight="1" x14ac:dyDescent="0.2"/>
    <row r="507" ht="24" customHeight="1" x14ac:dyDescent="0.2"/>
    <row r="508" ht="24" customHeight="1" x14ac:dyDescent="0.2"/>
    <row r="509" ht="24" customHeight="1" x14ac:dyDescent="0.2"/>
    <row r="510" ht="24" customHeight="1" x14ac:dyDescent="0.2"/>
    <row r="511" ht="24" customHeight="1" x14ac:dyDescent="0.2"/>
    <row r="512" ht="24" customHeight="1" x14ac:dyDescent="0.2"/>
    <row r="513" ht="24" customHeight="1" x14ac:dyDescent="0.2"/>
    <row r="514" ht="24" customHeight="1" x14ac:dyDescent="0.2"/>
    <row r="515" ht="24" customHeight="1" x14ac:dyDescent="0.2"/>
    <row r="516" ht="24" customHeight="1" x14ac:dyDescent="0.2"/>
    <row r="517" ht="24" customHeight="1" x14ac:dyDescent="0.2"/>
    <row r="518" ht="24" customHeight="1" x14ac:dyDescent="0.2"/>
    <row r="519" ht="24" customHeight="1" x14ac:dyDescent="0.2"/>
    <row r="520" ht="24" customHeight="1" x14ac:dyDescent="0.2"/>
    <row r="521" ht="24" customHeight="1" x14ac:dyDescent="0.2"/>
    <row r="522" ht="24" customHeight="1" x14ac:dyDescent="0.2"/>
    <row r="523" ht="24" customHeight="1" x14ac:dyDescent="0.2"/>
    <row r="524" ht="24" customHeight="1" x14ac:dyDescent="0.2"/>
    <row r="525" ht="24" customHeight="1" x14ac:dyDescent="0.2"/>
    <row r="526" ht="24" customHeight="1" x14ac:dyDescent="0.2"/>
    <row r="527" ht="24" customHeight="1" x14ac:dyDescent="0.2"/>
    <row r="528" ht="24" customHeight="1" x14ac:dyDescent="0.2"/>
    <row r="529" ht="24" customHeight="1" x14ac:dyDescent="0.2"/>
    <row r="530" ht="24" customHeight="1" x14ac:dyDescent="0.2"/>
    <row r="531" ht="24" customHeight="1" x14ac:dyDescent="0.2"/>
    <row r="532" ht="24" customHeight="1" x14ac:dyDescent="0.2"/>
    <row r="533" ht="24" customHeight="1" x14ac:dyDescent="0.2"/>
    <row r="534" ht="24" customHeight="1" x14ac:dyDescent="0.2"/>
    <row r="535" ht="24" customHeight="1" x14ac:dyDescent="0.2"/>
    <row r="536" ht="24" customHeight="1" x14ac:dyDescent="0.2"/>
    <row r="537" ht="24" customHeight="1" x14ac:dyDescent="0.2"/>
    <row r="538" ht="24" customHeight="1" x14ac:dyDescent="0.2"/>
    <row r="539" ht="24" customHeight="1" x14ac:dyDescent="0.2"/>
    <row r="540" ht="24" customHeight="1" x14ac:dyDescent="0.2"/>
    <row r="541" ht="24" customHeight="1" x14ac:dyDescent="0.2"/>
    <row r="542" ht="24" customHeight="1" x14ac:dyDescent="0.2"/>
    <row r="543" ht="24" customHeight="1" x14ac:dyDescent="0.2"/>
    <row r="544" ht="24" customHeight="1" x14ac:dyDescent="0.2"/>
    <row r="545" ht="24" customHeight="1" x14ac:dyDescent="0.2"/>
    <row r="546" ht="24" customHeight="1" x14ac:dyDescent="0.2"/>
    <row r="547" ht="24" customHeight="1" x14ac:dyDescent="0.2"/>
    <row r="548" ht="24" customHeight="1" x14ac:dyDescent="0.2"/>
    <row r="549" ht="24" customHeight="1" x14ac:dyDescent="0.2"/>
    <row r="550" ht="24" customHeight="1" x14ac:dyDescent="0.2"/>
    <row r="551" ht="24" customHeight="1" x14ac:dyDescent="0.2"/>
    <row r="552" ht="24" customHeight="1" x14ac:dyDescent="0.2"/>
    <row r="553" ht="24" customHeight="1" x14ac:dyDescent="0.2"/>
    <row r="554" ht="24" customHeight="1" x14ac:dyDescent="0.2"/>
    <row r="555" ht="24" customHeight="1" x14ac:dyDescent="0.2"/>
    <row r="556" ht="24" customHeight="1" x14ac:dyDescent="0.2"/>
    <row r="557" ht="24" customHeight="1" x14ac:dyDescent="0.2"/>
    <row r="558" ht="24" customHeight="1" x14ac:dyDescent="0.2"/>
    <row r="559" ht="24" customHeight="1" x14ac:dyDescent="0.2"/>
    <row r="560" ht="24" customHeight="1" x14ac:dyDescent="0.2"/>
    <row r="561" ht="24" customHeight="1" x14ac:dyDescent="0.2"/>
    <row r="562" ht="24" customHeight="1" x14ac:dyDescent="0.2"/>
    <row r="563" ht="24" customHeight="1" x14ac:dyDescent="0.2"/>
    <row r="564" ht="24" customHeight="1" x14ac:dyDescent="0.2"/>
    <row r="565" ht="24" customHeight="1" x14ac:dyDescent="0.2"/>
    <row r="566" ht="24" customHeight="1" x14ac:dyDescent="0.2"/>
    <row r="567" ht="24" customHeight="1" x14ac:dyDescent="0.2"/>
    <row r="568" ht="24" customHeight="1" x14ac:dyDescent="0.2"/>
    <row r="569" ht="24" customHeight="1" x14ac:dyDescent="0.2"/>
    <row r="570" ht="24" customHeight="1" x14ac:dyDescent="0.2"/>
    <row r="571" ht="24" customHeight="1" x14ac:dyDescent="0.2"/>
    <row r="572" ht="24" customHeight="1" x14ac:dyDescent="0.2"/>
    <row r="573" ht="24" customHeight="1" x14ac:dyDescent="0.2"/>
    <row r="574" ht="24" customHeight="1" x14ac:dyDescent="0.2"/>
    <row r="575" ht="24" customHeight="1" x14ac:dyDescent="0.2"/>
    <row r="576" ht="24" customHeight="1" x14ac:dyDescent="0.2"/>
    <row r="577" ht="24" customHeight="1" x14ac:dyDescent="0.2"/>
    <row r="578" ht="24" customHeight="1" x14ac:dyDescent="0.2"/>
    <row r="579" ht="24" customHeight="1" x14ac:dyDescent="0.2"/>
    <row r="580" ht="24" customHeight="1" x14ac:dyDescent="0.2"/>
    <row r="581" ht="24" customHeight="1" x14ac:dyDescent="0.2"/>
    <row r="582" ht="24" customHeight="1" x14ac:dyDescent="0.2"/>
    <row r="583" ht="24" customHeight="1" x14ac:dyDescent="0.2"/>
    <row r="584" ht="24" customHeight="1" x14ac:dyDescent="0.2"/>
    <row r="585" ht="24" customHeight="1" x14ac:dyDescent="0.2"/>
    <row r="586" ht="24" customHeight="1" x14ac:dyDescent="0.2"/>
    <row r="587" ht="24" customHeight="1" x14ac:dyDescent="0.2"/>
    <row r="588" ht="24" customHeight="1" x14ac:dyDescent="0.2"/>
    <row r="589" ht="24" customHeight="1" x14ac:dyDescent="0.2"/>
    <row r="590" ht="24" customHeight="1" x14ac:dyDescent="0.2"/>
    <row r="591" ht="24" customHeight="1" x14ac:dyDescent="0.2"/>
    <row r="592" ht="24" customHeight="1" x14ac:dyDescent="0.2"/>
    <row r="593" ht="24" customHeight="1" x14ac:dyDescent="0.2"/>
    <row r="594" ht="24" customHeight="1" x14ac:dyDescent="0.2"/>
    <row r="595" ht="24" customHeight="1" x14ac:dyDescent="0.2"/>
    <row r="596" ht="24" customHeight="1" x14ac:dyDescent="0.2"/>
    <row r="597" ht="24" customHeight="1" x14ac:dyDescent="0.2"/>
    <row r="598" ht="24" customHeight="1" x14ac:dyDescent="0.2"/>
    <row r="599" ht="24" customHeight="1" x14ac:dyDescent="0.2"/>
    <row r="600" ht="24" customHeight="1" x14ac:dyDescent="0.2"/>
    <row r="601" ht="24" customHeight="1" x14ac:dyDescent="0.2"/>
    <row r="602" ht="24" customHeight="1" x14ac:dyDescent="0.2"/>
    <row r="603" ht="24" customHeight="1" x14ac:dyDescent="0.2"/>
    <row r="604" ht="24" customHeight="1" x14ac:dyDescent="0.2"/>
    <row r="605" ht="24" customHeight="1" x14ac:dyDescent="0.2"/>
    <row r="606" ht="24" customHeight="1" x14ac:dyDescent="0.2"/>
    <row r="607" ht="24" customHeight="1" x14ac:dyDescent="0.2"/>
    <row r="608" ht="24" customHeight="1" x14ac:dyDescent="0.2"/>
    <row r="609" ht="24" customHeight="1" x14ac:dyDescent="0.2"/>
    <row r="610" ht="24" customHeight="1" x14ac:dyDescent="0.2"/>
    <row r="611" ht="24" customHeight="1" x14ac:dyDescent="0.2"/>
    <row r="612" ht="24" customHeight="1" x14ac:dyDescent="0.2"/>
    <row r="613" ht="24" customHeight="1" x14ac:dyDescent="0.2"/>
    <row r="614" ht="24" customHeight="1" x14ac:dyDescent="0.2"/>
    <row r="615" ht="24" customHeight="1" x14ac:dyDescent="0.2"/>
    <row r="616" ht="24" customHeight="1" x14ac:dyDescent="0.2"/>
    <row r="617" ht="24" customHeight="1" x14ac:dyDescent="0.2"/>
    <row r="618" ht="24" customHeight="1" x14ac:dyDescent="0.2"/>
    <row r="619" ht="24" customHeight="1" x14ac:dyDescent="0.2"/>
    <row r="620" ht="24" customHeight="1" x14ac:dyDescent="0.2"/>
    <row r="621" ht="24" customHeight="1" x14ac:dyDescent="0.2"/>
    <row r="622" ht="24" customHeight="1" x14ac:dyDescent="0.2"/>
    <row r="623" ht="24" customHeight="1" x14ac:dyDescent="0.2"/>
    <row r="624" ht="24" customHeight="1" x14ac:dyDescent="0.2"/>
    <row r="625" ht="24" customHeight="1" x14ac:dyDescent="0.2"/>
    <row r="626" ht="24" customHeight="1" x14ac:dyDescent="0.2"/>
    <row r="627" ht="24" customHeight="1" x14ac:dyDescent="0.2"/>
    <row r="628" ht="24" customHeight="1" x14ac:dyDescent="0.2"/>
    <row r="629" ht="24" customHeight="1" x14ac:dyDescent="0.2"/>
    <row r="630" ht="24" customHeight="1" x14ac:dyDescent="0.2"/>
    <row r="631" ht="24" customHeight="1" x14ac:dyDescent="0.2"/>
    <row r="632" ht="24" customHeight="1" x14ac:dyDescent="0.2"/>
    <row r="633" ht="24" customHeight="1" x14ac:dyDescent="0.2"/>
    <row r="634" ht="24" customHeight="1" x14ac:dyDescent="0.2"/>
    <row r="635" ht="24" customHeight="1" x14ac:dyDescent="0.2"/>
    <row r="636" ht="24" customHeight="1" x14ac:dyDescent="0.2"/>
    <row r="637" ht="24" customHeight="1" x14ac:dyDescent="0.2"/>
    <row r="638" ht="24" customHeight="1" x14ac:dyDescent="0.2"/>
    <row r="639" ht="24" customHeight="1" x14ac:dyDescent="0.2"/>
    <row r="640" ht="24" customHeight="1" x14ac:dyDescent="0.2"/>
    <row r="641" ht="24" customHeight="1" x14ac:dyDescent="0.2"/>
    <row r="642" ht="24" customHeight="1" x14ac:dyDescent="0.2"/>
    <row r="643" ht="24" customHeight="1" x14ac:dyDescent="0.2"/>
    <row r="644" ht="24" customHeight="1" x14ac:dyDescent="0.2"/>
    <row r="645" ht="24" customHeight="1" x14ac:dyDescent="0.2"/>
    <row r="646" ht="24" customHeight="1" x14ac:dyDescent="0.2"/>
    <row r="647" ht="24" customHeight="1" x14ac:dyDescent="0.2"/>
    <row r="648" ht="24" customHeight="1" x14ac:dyDescent="0.2"/>
    <row r="649" ht="24" customHeight="1" x14ac:dyDescent="0.2"/>
    <row r="650" ht="24" customHeight="1" x14ac:dyDescent="0.2"/>
    <row r="651" ht="24" customHeight="1" x14ac:dyDescent="0.2"/>
    <row r="652" ht="24" customHeight="1" x14ac:dyDescent="0.2"/>
    <row r="653" ht="24" customHeight="1" x14ac:dyDescent="0.2"/>
    <row r="654" ht="24" customHeight="1" x14ac:dyDescent="0.2"/>
    <row r="655" ht="24" customHeight="1" x14ac:dyDescent="0.2"/>
    <row r="656" ht="24" customHeight="1" x14ac:dyDescent="0.2"/>
    <row r="657" ht="24" customHeight="1" x14ac:dyDescent="0.2"/>
    <row r="658" ht="24" customHeight="1" x14ac:dyDescent="0.2"/>
    <row r="659" ht="24" customHeight="1" x14ac:dyDescent="0.2"/>
    <row r="660" ht="24" customHeight="1" x14ac:dyDescent="0.2"/>
    <row r="661" ht="24" customHeight="1" x14ac:dyDescent="0.2"/>
    <row r="662" ht="24" customHeight="1" x14ac:dyDescent="0.2"/>
    <row r="663" ht="24" customHeight="1" x14ac:dyDescent="0.2"/>
    <row r="664" ht="24" customHeight="1" x14ac:dyDescent="0.2"/>
    <row r="665" ht="24" customHeight="1" x14ac:dyDescent="0.2"/>
    <row r="666" ht="24" customHeight="1" x14ac:dyDescent="0.2"/>
    <row r="667" ht="24" customHeight="1" x14ac:dyDescent="0.2"/>
    <row r="668" ht="24" customHeight="1" x14ac:dyDescent="0.2"/>
    <row r="669" ht="24" customHeight="1" x14ac:dyDescent="0.2"/>
    <row r="670" ht="24" customHeight="1" x14ac:dyDescent="0.2"/>
    <row r="671" ht="24" customHeight="1" x14ac:dyDescent="0.2"/>
    <row r="672" ht="24" customHeight="1" x14ac:dyDescent="0.2"/>
    <row r="673" ht="24" customHeight="1" x14ac:dyDescent="0.2"/>
    <row r="674" ht="24" customHeight="1" x14ac:dyDescent="0.2"/>
    <row r="675" ht="24" customHeight="1" x14ac:dyDescent="0.2"/>
    <row r="676" ht="24" customHeight="1" x14ac:dyDescent="0.2"/>
    <row r="677" ht="24" customHeight="1" x14ac:dyDescent="0.2"/>
    <row r="678" ht="24" customHeight="1" x14ac:dyDescent="0.2"/>
    <row r="679" ht="24" customHeight="1" x14ac:dyDescent="0.2"/>
    <row r="680" ht="24" customHeight="1" x14ac:dyDescent="0.2"/>
    <row r="681" ht="24" customHeight="1" x14ac:dyDescent="0.2"/>
    <row r="682" ht="24" customHeight="1" x14ac:dyDescent="0.2"/>
    <row r="683" ht="24" customHeight="1" x14ac:dyDescent="0.2"/>
    <row r="684" ht="24" customHeight="1" x14ac:dyDescent="0.2"/>
    <row r="685" ht="24" customHeight="1" x14ac:dyDescent="0.2"/>
    <row r="686" ht="24" customHeight="1" x14ac:dyDescent="0.2"/>
    <row r="687" ht="24" customHeight="1" x14ac:dyDescent="0.2"/>
    <row r="688" ht="24" customHeight="1" x14ac:dyDescent="0.2"/>
    <row r="689" ht="24" customHeight="1" x14ac:dyDescent="0.2"/>
    <row r="690" ht="24" customHeight="1" x14ac:dyDescent="0.2"/>
    <row r="691" ht="24" customHeight="1" x14ac:dyDescent="0.2"/>
    <row r="692" ht="24" customHeight="1" x14ac:dyDescent="0.2"/>
    <row r="693" ht="24" customHeight="1" x14ac:dyDescent="0.2"/>
    <row r="694" ht="24" customHeight="1" x14ac:dyDescent="0.2"/>
    <row r="695" ht="24" customHeight="1" x14ac:dyDescent="0.2"/>
    <row r="696" ht="24" customHeight="1" x14ac:dyDescent="0.2"/>
    <row r="697" ht="24" customHeight="1" x14ac:dyDescent="0.2"/>
    <row r="698" ht="24" customHeight="1" x14ac:dyDescent="0.2"/>
    <row r="699" ht="24" customHeight="1" x14ac:dyDescent="0.2"/>
    <row r="700" ht="24" customHeight="1" x14ac:dyDescent="0.2"/>
    <row r="701" ht="24" customHeight="1" x14ac:dyDescent="0.2"/>
    <row r="702" ht="24" customHeight="1" x14ac:dyDescent="0.2"/>
    <row r="703" ht="24" customHeight="1" x14ac:dyDescent="0.2"/>
    <row r="704" ht="24" customHeight="1" x14ac:dyDescent="0.2"/>
    <row r="705" ht="24" customHeight="1" x14ac:dyDescent="0.2"/>
    <row r="706" ht="24" customHeight="1" x14ac:dyDescent="0.2"/>
    <row r="707" ht="24" customHeight="1" x14ac:dyDescent="0.2"/>
    <row r="708" ht="24" customHeight="1" x14ac:dyDescent="0.2"/>
    <row r="709" ht="24" customHeight="1" x14ac:dyDescent="0.2"/>
    <row r="710" ht="24" customHeight="1" x14ac:dyDescent="0.2"/>
    <row r="711" ht="24" customHeight="1" x14ac:dyDescent="0.2"/>
    <row r="712" ht="24" customHeight="1" x14ac:dyDescent="0.2"/>
    <row r="713" ht="24" customHeight="1" x14ac:dyDescent="0.2"/>
    <row r="714" ht="24" customHeight="1" x14ac:dyDescent="0.2"/>
    <row r="715" ht="24" customHeight="1" x14ac:dyDescent="0.2"/>
    <row r="716" ht="24" customHeight="1" x14ac:dyDescent="0.2"/>
    <row r="717" ht="24" customHeight="1" x14ac:dyDescent="0.2"/>
    <row r="718" ht="24" customHeight="1" x14ac:dyDescent="0.2"/>
    <row r="719" ht="24" customHeight="1" x14ac:dyDescent="0.2"/>
    <row r="720" ht="24" customHeight="1" x14ac:dyDescent="0.2"/>
    <row r="721" ht="24" customHeight="1" x14ac:dyDescent="0.2"/>
    <row r="722" ht="24" customHeight="1" x14ac:dyDescent="0.2"/>
    <row r="723" ht="24" customHeight="1" x14ac:dyDescent="0.2"/>
    <row r="724" ht="24" customHeight="1" x14ac:dyDescent="0.2"/>
    <row r="725" ht="24" customHeight="1" x14ac:dyDescent="0.2"/>
    <row r="726" ht="24" customHeight="1" x14ac:dyDescent="0.2"/>
    <row r="727" ht="24" customHeight="1" x14ac:dyDescent="0.2"/>
    <row r="728" ht="24" customHeight="1" x14ac:dyDescent="0.2"/>
    <row r="729" ht="24" customHeight="1" x14ac:dyDescent="0.2"/>
    <row r="730" ht="24" customHeight="1" x14ac:dyDescent="0.2"/>
    <row r="731" ht="24" customHeight="1" x14ac:dyDescent="0.2"/>
    <row r="732" ht="24" customHeight="1" x14ac:dyDescent="0.2"/>
    <row r="733" ht="24" customHeight="1" x14ac:dyDescent="0.2"/>
    <row r="734" ht="24" customHeight="1" x14ac:dyDescent="0.2"/>
    <row r="735" ht="24" customHeight="1" x14ac:dyDescent="0.2"/>
    <row r="736" ht="24" customHeight="1" x14ac:dyDescent="0.2"/>
    <row r="737" ht="24" customHeight="1" x14ac:dyDescent="0.2"/>
    <row r="738" ht="24" customHeight="1" x14ac:dyDescent="0.2"/>
    <row r="739" ht="24" customHeight="1" x14ac:dyDescent="0.2"/>
    <row r="740" ht="24" customHeight="1" x14ac:dyDescent="0.2"/>
    <row r="741" ht="24" customHeight="1" x14ac:dyDescent="0.2"/>
    <row r="742" ht="24" customHeight="1" x14ac:dyDescent="0.2"/>
    <row r="743" ht="24" customHeight="1" x14ac:dyDescent="0.2"/>
    <row r="744" ht="24" customHeight="1" x14ac:dyDescent="0.2"/>
    <row r="745" ht="24" customHeight="1" x14ac:dyDescent="0.2"/>
    <row r="746" ht="24" customHeight="1" x14ac:dyDescent="0.2"/>
    <row r="747" ht="24" customHeight="1" x14ac:dyDescent="0.2"/>
    <row r="748" ht="24" customHeight="1" x14ac:dyDescent="0.2"/>
    <row r="749" ht="24" customHeight="1" x14ac:dyDescent="0.2"/>
    <row r="750" ht="24" customHeight="1" x14ac:dyDescent="0.2"/>
    <row r="751" ht="24" customHeight="1" x14ac:dyDescent="0.2"/>
    <row r="752" ht="24" customHeight="1" x14ac:dyDescent="0.2"/>
    <row r="753" ht="24" customHeight="1" x14ac:dyDescent="0.2"/>
    <row r="754" ht="24" customHeight="1" x14ac:dyDescent="0.2"/>
    <row r="755" ht="24" customHeight="1" x14ac:dyDescent="0.2"/>
    <row r="756" ht="24" customHeight="1" x14ac:dyDescent="0.2"/>
    <row r="757" ht="24" customHeight="1" x14ac:dyDescent="0.2"/>
    <row r="758" ht="24" customHeight="1" x14ac:dyDescent="0.2"/>
    <row r="759" ht="24" customHeight="1" x14ac:dyDescent="0.2"/>
    <row r="760" ht="24" customHeight="1" x14ac:dyDescent="0.2"/>
    <row r="761" ht="24" customHeight="1" x14ac:dyDescent="0.2"/>
    <row r="762" ht="24" customHeight="1" x14ac:dyDescent="0.2"/>
    <row r="763" ht="24" customHeight="1" x14ac:dyDescent="0.2"/>
    <row r="764" ht="24" customHeight="1" x14ac:dyDescent="0.2"/>
    <row r="765" ht="24" customHeight="1" x14ac:dyDescent="0.2"/>
    <row r="766" ht="24" customHeight="1" x14ac:dyDescent="0.2"/>
    <row r="767" ht="24" customHeight="1" x14ac:dyDescent="0.2"/>
    <row r="768" ht="24" customHeight="1" x14ac:dyDescent="0.2"/>
    <row r="769" ht="24" customHeight="1" x14ac:dyDescent="0.2"/>
    <row r="770" ht="24" customHeight="1" x14ac:dyDescent="0.2"/>
    <row r="771" ht="24" customHeight="1" x14ac:dyDescent="0.2"/>
    <row r="772" ht="24" customHeight="1" x14ac:dyDescent="0.2"/>
    <row r="773" ht="24" customHeight="1" x14ac:dyDescent="0.2"/>
    <row r="774" ht="24" customHeight="1" x14ac:dyDescent="0.2"/>
    <row r="775" ht="24" customHeight="1" x14ac:dyDescent="0.2"/>
    <row r="776" ht="24" customHeight="1" x14ac:dyDescent="0.2"/>
    <row r="777" ht="24" customHeight="1" x14ac:dyDescent="0.2"/>
    <row r="778" ht="24" customHeight="1" x14ac:dyDescent="0.2"/>
    <row r="779" ht="24" customHeight="1" x14ac:dyDescent="0.2"/>
    <row r="780" ht="24" customHeight="1" x14ac:dyDescent="0.2"/>
    <row r="781" ht="24" customHeight="1" x14ac:dyDescent="0.2"/>
    <row r="782" ht="24" customHeight="1" x14ac:dyDescent="0.2"/>
    <row r="783" ht="24" customHeight="1" x14ac:dyDescent="0.2"/>
    <row r="784" ht="24" customHeight="1" x14ac:dyDescent="0.2"/>
    <row r="785" ht="24" customHeight="1" x14ac:dyDescent="0.2"/>
    <row r="786" ht="24" customHeight="1" x14ac:dyDescent="0.2"/>
    <row r="787" ht="24" customHeight="1" x14ac:dyDescent="0.2"/>
    <row r="788" ht="24" customHeight="1" x14ac:dyDescent="0.2"/>
    <row r="789" ht="24" customHeight="1" x14ac:dyDescent="0.2"/>
    <row r="790" ht="24" customHeight="1" x14ac:dyDescent="0.2"/>
    <row r="791" ht="24" customHeight="1" x14ac:dyDescent="0.2"/>
    <row r="792" ht="24" customHeight="1" x14ac:dyDescent="0.2"/>
    <row r="793" ht="24" customHeight="1" x14ac:dyDescent="0.2"/>
    <row r="794" ht="24" customHeight="1" x14ac:dyDescent="0.2"/>
    <row r="795" ht="24" customHeight="1" x14ac:dyDescent="0.2"/>
    <row r="796" ht="24" customHeight="1" x14ac:dyDescent="0.2"/>
    <row r="797" ht="24" customHeight="1" x14ac:dyDescent="0.2"/>
    <row r="798" ht="24" customHeight="1" x14ac:dyDescent="0.2"/>
    <row r="799" ht="24" customHeight="1" x14ac:dyDescent="0.2"/>
    <row r="800" ht="24" customHeight="1" x14ac:dyDescent="0.2"/>
    <row r="801" ht="24" customHeight="1" x14ac:dyDescent="0.2"/>
    <row r="802" ht="24" customHeight="1" x14ac:dyDescent="0.2"/>
    <row r="803" ht="24" customHeight="1" x14ac:dyDescent="0.2"/>
    <row r="804" ht="24" customHeight="1" x14ac:dyDescent="0.2"/>
    <row r="805" ht="24" customHeight="1" x14ac:dyDescent="0.2"/>
    <row r="806" ht="24" customHeight="1" x14ac:dyDescent="0.2"/>
    <row r="807" ht="24" customHeight="1" x14ac:dyDescent="0.2"/>
    <row r="808" ht="24" customHeight="1" x14ac:dyDescent="0.2"/>
    <row r="809" ht="24" customHeight="1" x14ac:dyDescent="0.2"/>
    <row r="810" ht="24" customHeight="1" x14ac:dyDescent="0.2"/>
    <row r="811" ht="24" customHeight="1" x14ac:dyDescent="0.2"/>
    <row r="812" ht="24" customHeight="1" x14ac:dyDescent="0.2"/>
    <row r="813" ht="24" customHeight="1" x14ac:dyDescent="0.2"/>
    <row r="814" ht="24" customHeight="1" x14ac:dyDescent="0.2"/>
    <row r="815" ht="24" customHeight="1" x14ac:dyDescent="0.2"/>
    <row r="816" ht="24" customHeight="1" x14ac:dyDescent="0.2"/>
    <row r="817" ht="24" customHeight="1" x14ac:dyDescent="0.2"/>
    <row r="818" ht="24" customHeight="1" x14ac:dyDescent="0.2"/>
    <row r="819" ht="24" customHeight="1" x14ac:dyDescent="0.2"/>
    <row r="820" ht="24" customHeight="1" x14ac:dyDescent="0.2"/>
    <row r="821" ht="24" customHeight="1" x14ac:dyDescent="0.2"/>
    <row r="822" ht="24" customHeight="1" x14ac:dyDescent="0.2"/>
    <row r="823" ht="24" customHeight="1" x14ac:dyDescent="0.2"/>
    <row r="824" ht="24" customHeight="1" x14ac:dyDescent="0.2"/>
    <row r="825" ht="24" customHeight="1" x14ac:dyDescent="0.2"/>
    <row r="826" ht="24" customHeight="1" x14ac:dyDescent="0.2"/>
    <row r="827" ht="24" customHeight="1" x14ac:dyDescent="0.2"/>
    <row r="828" ht="24" customHeight="1" x14ac:dyDescent="0.2"/>
    <row r="829" ht="24" customHeight="1" x14ac:dyDescent="0.2"/>
    <row r="830" ht="24" customHeight="1" x14ac:dyDescent="0.2"/>
    <row r="831" ht="24" customHeight="1" x14ac:dyDescent="0.2"/>
    <row r="832" ht="24" customHeight="1" x14ac:dyDescent="0.2"/>
    <row r="833" ht="24" customHeight="1" x14ac:dyDescent="0.2"/>
    <row r="834" ht="24" customHeight="1" x14ac:dyDescent="0.2"/>
    <row r="835" ht="24" customHeight="1" x14ac:dyDescent="0.2"/>
    <row r="836" ht="24" customHeight="1" x14ac:dyDescent="0.2"/>
    <row r="837" ht="24" customHeight="1" x14ac:dyDescent="0.2"/>
    <row r="838" ht="24" customHeight="1" x14ac:dyDescent="0.2"/>
    <row r="839" ht="24" customHeight="1" x14ac:dyDescent="0.2"/>
    <row r="840" ht="24" customHeight="1" x14ac:dyDescent="0.2"/>
    <row r="841" ht="24" customHeight="1" x14ac:dyDescent="0.2"/>
    <row r="842" ht="24" customHeight="1" x14ac:dyDescent="0.2"/>
    <row r="843" ht="24" customHeight="1" x14ac:dyDescent="0.2"/>
    <row r="844" ht="24" customHeight="1" x14ac:dyDescent="0.2"/>
    <row r="845" ht="24" customHeight="1" x14ac:dyDescent="0.2"/>
    <row r="846" ht="24" customHeight="1" x14ac:dyDescent="0.2"/>
    <row r="847" ht="24" customHeight="1" x14ac:dyDescent="0.2"/>
    <row r="848" ht="24" customHeight="1" x14ac:dyDescent="0.2"/>
    <row r="849" ht="24" customHeight="1" x14ac:dyDescent="0.2"/>
    <row r="850" ht="24" customHeight="1" x14ac:dyDescent="0.2"/>
    <row r="851" ht="24" customHeight="1" x14ac:dyDescent="0.2"/>
    <row r="852" ht="24" customHeight="1" x14ac:dyDescent="0.2"/>
    <row r="853" ht="24" customHeight="1" x14ac:dyDescent="0.2"/>
    <row r="854" ht="24" customHeight="1" x14ac:dyDescent="0.2"/>
    <row r="855" ht="24" customHeight="1" x14ac:dyDescent="0.2"/>
    <row r="856" ht="24" customHeight="1" x14ac:dyDescent="0.2"/>
    <row r="857" ht="24" customHeight="1" x14ac:dyDescent="0.2"/>
    <row r="858" ht="24" customHeight="1" x14ac:dyDescent="0.2"/>
    <row r="859" ht="24" customHeight="1" x14ac:dyDescent="0.2"/>
    <row r="860" ht="24" customHeight="1" x14ac:dyDescent="0.2"/>
    <row r="861" ht="24" customHeight="1" x14ac:dyDescent="0.2"/>
    <row r="862" ht="24" customHeight="1" x14ac:dyDescent="0.2"/>
    <row r="863" ht="24" customHeight="1" x14ac:dyDescent="0.2"/>
    <row r="864" ht="24" customHeight="1" x14ac:dyDescent="0.2"/>
    <row r="865" ht="24" customHeight="1" x14ac:dyDescent="0.2"/>
    <row r="866" ht="24" customHeight="1" x14ac:dyDescent="0.2"/>
    <row r="867" ht="24" customHeight="1" x14ac:dyDescent="0.2"/>
    <row r="868" ht="24" customHeight="1" x14ac:dyDescent="0.2"/>
    <row r="869" ht="24" customHeight="1" x14ac:dyDescent="0.2"/>
    <row r="870" ht="24" customHeight="1" x14ac:dyDescent="0.2"/>
    <row r="871" ht="24" customHeight="1" x14ac:dyDescent="0.2"/>
    <row r="872" ht="24" customHeight="1" x14ac:dyDescent="0.2"/>
    <row r="873" ht="24" customHeight="1" x14ac:dyDescent="0.2"/>
    <row r="874" ht="24" customHeight="1" x14ac:dyDescent="0.2"/>
    <row r="875" ht="24" customHeight="1" x14ac:dyDescent="0.2"/>
    <row r="876" ht="24" customHeight="1" x14ac:dyDescent="0.2"/>
    <row r="877" ht="24" customHeight="1" x14ac:dyDescent="0.2"/>
    <row r="878" ht="24" customHeight="1" x14ac:dyDescent="0.2"/>
    <row r="879" ht="24" customHeight="1" x14ac:dyDescent="0.2"/>
    <row r="880" ht="24" customHeight="1" x14ac:dyDescent="0.2"/>
    <row r="881" ht="24" customHeight="1" x14ac:dyDescent="0.2"/>
    <row r="882" ht="24" customHeight="1" x14ac:dyDescent="0.2"/>
    <row r="883" ht="24" customHeight="1" x14ac:dyDescent="0.2"/>
    <row r="884" ht="24" customHeight="1" x14ac:dyDescent="0.2"/>
    <row r="885" ht="24" customHeight="1" x14ac:dyDescent="0.2"/>
    <row r="886" ht="24" customHeight="1" x14ac:dyDescent="0.2"/>
    <row r="887" ht="24" customHeight="1" x14ac:dyDescent="0.2"/>
    <row r="888" ht="24" customHeight="1" x14ac:dyDescent="0.2"/>
    <row r="889" ht="24" customHeight="1" x14ac:dyDescent="0.2"/>
    <row r="890" ht="24" customHeight="1" x14ac:dyDescent="0.2"/>
    <row r="891" ht="24" customHeight="1" x14ac:dyDescent="0.2"/>
    <row r="892" ht="24" customHeight="1" x14ac:dyDescent="0.2"/>
    <row r="893" ht="24" customHeight="1" x14ac:dyDescent="0.2"/>
    <row r="894" ht="24" customHeight="1" x14ac:dyDescent="0.2"/>
    <row r="895" ht="24" customHeight="1" x14ac:dyDescent="0.2"/>
    <row r="896" ht="24" customHeight="1" x14ac:dyDescent="0.2"/>
    <row r="897" ht="24" customHeight="1" x14ac:dyDescent="0.2"/>
    <row r="898" ht="24" customHeight="1" x14ac:dyDescent="0.2"/>
    <row r="899" ht="24" customHeight="1" x14ac:dyDescent="0.2"/>
    <row r="900" ht="24" customHeight="1" x14ac:dyDescent="0.2"/>
    <row r="901" ht="24" customHeight="1" x14ac:dyDescent="0.2"/>
    <row r="902" ht="24" customHeight="1" x14ac:dyDescent="0.2"/>
    <row r="903" ht="24" customHeight="1" x14ac:dyDescent="0.2"/>
    <row r="904" ht="24" customHeight="1" x14ac:dyDescent="0.2"/>
    <row r="905" ht="24" customHeight="1" x14ac:dyDescent="0.2"/>
    <row r="906" ht="24" customHeight="1" x14ac:dyDescent="0.2"/>
    <row r="907" ht="24" customHeight="1" x14ac:dyDescent="0.2"/>
    <row r="908" ht="24" customHeight="1" x14ac:dyDescent="0.2"/>
    <row r="909" ht="24" customHeight="1" x14ac:dyDescent="0.2"/>
    <row r="910" ht="24" customHeight="1" x14ac:dyDescent="0.2"/>
    <row r="911" ht="24" customHeight="1" x14ac:dyDescent="0.2"/>
    <row r="912" ht="24" customHeight="1" x14ac:dyDescent="0.2"/>
    <row r="913" ht="24" customHeight="1" x14ac:dyDescent="0.2"/>
    <row r="914" ht="24" customHeight="1" x14ac:dyDescent="0.2"/>
    <row r="915" ht="24" customHeight="1" x14ac:dyDescent="0.2"/>
    <row r="916" ht="24" customHeight="1" x14ac:dyDescent="0.2"/>
    <row r="917" ht="24" customHeight="1" x14ac:dyDescent="0.2"/>
    <row r="918" ht="24" customHeight="1" x14ac:dyDescent="0.2"/>
    <row r="919" ht="24" customHeight="1" x14ac:dyDescent="0.2"/>
    <row r="920" ht="24" customHeight="1" x14ac:dyDescent="0.2"/>
    <row r="921" ht="24" customHeight="1" x14ac:dyDescent="0.2"/>
    <row r="922" ht="24" customHeight="1" x14ac:dyDescent="0.2"/>
    <row r="923" ht="24" customHeight="1" x14ac:dyDescent="0.2"/>
    <row r="924" ht="24" customHeight="1" x14ac:dyDescent="0.2"/>
    <row r="925" ht="24" customHeight="1" x14ac:dyDescent="0.2"/>
    <row r="926" ht="24" customHeight="1" x14ac:dyDescent="0.2"/>
    <row r="927" ht="24" customHeight="1" x14ac:dyDescent="0.2"/>
    <row r="928" ht="24" customHeight="1" x14ac:dyDescent="0.2"/>
    <row r="929" ht="24" customHeight="1" x14ac:dyDescent="0.2"/>
    <row r="930" ht="24" customHeight="1" x14ac:dyDescent="0.2"/>
    <row r="931" ht="24" customHeight="1" x14ac:dyDescent="0.2"/>
    <row r="932" ht="24" customHeight="1" x14ac:dyDescent="0.2"/>
    <row r="933" ht="24" customHeight="1" x14ac:dyDescent="0.2"/>
    <row r="934" ht="24" customHeight="1" x14ac:dyDescent="0.2"/>
    <row r="935" ht="24" customHeight="1" x14ac:dyDescent="0.2"/>
    <row r="936" ht="24" customHeight="1" x14ac:dyDescent="0.2"/>
    <row r="937" ht="24" customHeight="1" x14ac:dyDescent="0.2"/>
    <row r="938" ht="24" customHeight="1" x14ac:dyDescent="0.2"/>
    <row r="939" ht="24" customHeight="1" x14ac:dyDescent="0.2"/>
    <row r="940" ht="24" customHeight="1" x14ac:dyDescent="0.2"/>
    <row r="941" ht="24" customHeight="1" x14ac:dyDescent="0.2"/>
    <row r="942" ht="24" customHeight="1" x14ac:dyDescent="0.2"/>
    <row r="943" ht="24" customHeight="1" x14ac:dyDescent="0.2"/>
    <row r="944" ht="24" customHeight="1" x14ac:dyDescent="0.2"/>
    <row r="945" ht="24" customHeight="1" x14ac:dyDescent="0.2"/>
    <row r="946" ht="24" customHeight="1" x14ac:dyDescent="0.2"/>
    <row r="947" ht="24" customHeight="1" x14ac:dyDescent="0.2"/>
    <row r="948" ht="24" customHeight="1" x14ac:dyDescent="0.2"/>
    <row r="949" ht="24" customHeight="1" x14ac:dyDescent="0.2"/>
    <row r="950" ht="24" customHeight="1" x14ac:dyDescent="0.2"/>
    <row r="951" ht="24" customHeight="1" x14ac:dyDescent="0.2"/>
    <row r="952" ht="24" customHeight="1" x14ac:dyDescent="0.2"/>
    <row r="953" ht="24" customHeight="1" x14ac:dyDescent="0.2"/>
    <row r="954" ht="24" customHeight="1" x14ac:dyDescent="0.2"/>
    <row r="955" ht="24" customHeight="1" x14ac:dyDescent="0.2"/>
    <row r="956" ht="24" customHeight="1" x14ac:dyDescent="0.2"/>
    <row r="957" ht="24" customHeight="1" x14ac:dyDescent="0.2"/>
    <row r="958" ht="24" customHeight="1" x14ac:dyDescent="0.2"/>
    <row r="959" ht="24" customHeight="1" x14ac:dyDescent="0.2"/>
    <row r="960" ht="24" customHeight="1" x14ac:dyDescent="0.2"/>
    <row r="961" ht="24" customHeight="1" x14ac:dyDescent="0.2"/>
    <row r="962" ht="24" customHeight="1" x14ac:dyDescent="0.2"/>
    <row r="963" ht="24" customHeight="1" x14ac:dyDescent="0.2"/>
    <row r="964" ht="24" customHeight="1" x14ac:dyDescent="0.2"/>
    <row r="965" ht="24" customHeight="1" x14ac:dyDescent="0.2"/>
    <row r="966" ht="24" customHeight="1" x14ac:dyDescent="0.2"/>
    <row r="967" ht="24" customHeight="1" x14ac:dyDescent="0.2"/>
    <row r="968" ht="24" customHeight="1" x14ac:dyDescent="0.2"/>
    <row r="969" ht="24" customHeight="1" x14ac:dyDescent="0.2"/>
    <row r="970" ht="24" customHeight="1" x14ac:dyDescent="0.2"/>
    <row r="971" ht="24" customHeight="1" x14ac:dyDescent="0.2"/>
    <row r="972" ht="24" customHeight="1" x14ac:dyDescent="0.2"/>
    <row r="973" ht="24" customHeight="1" x14ac:dyDescent="0.2"/>
    <row r="974" ht="24" customHeight="1" x14ac:dyDescent="0.2"/>
    <row r="975" ht="24" customHeight="1" x14ac:dyDescent="0.2"/>
    <row r="976" ht="24" customHeight="1" x14ac:dyDescent="0.2"/>
    <row r="977" ht="24" customHeight="1" x14ac:dyDescent="0.2"/>
    <row r="978" ht="24" customHeight="1" x14ac:dyDescent="0.2"/>
    <row r="979" ht="24" customHeight="1" x14ac:dyDescent="0.2"/>
    <row r="980" ht="24" customHeight="1" x14ac:dyDescent="0.2"/>
    <row r="981" ht="24" customHeight="1" x14ac:dyDescent="0.2"/>
    <row r="982" ht="24" customHeight="1" x14ac:dyDescent="0.2"/>
    <row r="983" ht="24" customHeight="1" x14ac:dyDescent="0.2"/>
    <row r="984" ht="24" customHeight="1" x14ac:dyDescent="0.2"/>
    <row r="985" ht="24" customHeight="1" x14ac:dyDescent="0.2"/>
    <row r="986" ht="24" customHeight="1" x14ac:dyDescent="0.2"/>
    <row r="987" ht="24" customHeight="1" x14ac:dyDescent="0.2"/>
    <row r="988" ht="24" customHeight="1" x14ac:dyDescent="0.2"/>
    <row r="989" ht="24" customHeight="1" x14ac:dyDescent="0.2"/>
    <row r="990" ht="24" customHeight="1" x14ac:dyDescent="0.2"/>
    <row r="991" ht="24" customHeight="1" x14ac:dyDescent="0.2"/>
    <row r="992" ht="24" customHeight="1" x14ac:dyDescent="0.2"/>
    <row r="993" ht="24" customHeight="1" x14ac:dyDescent="0.2"/>
    <row r="994" ht="24" customHeight="1" x14ac:dyDescent="0.2"/>
    <row r="995" ht="24" customHeight="1" x14ac:dyDescent="0.2"/>
    <row r="996" ht="24" customHeight="1" x14ac:dyDescent="0.2"/>
    <row r="997" ht="24" customHeight="1" x14ac:dyDescent="0.2"/>
    <row r="998" ht="24" customHeight="1" x14ac:dyDescent="0.2"/>
    <row r="999" ht="24" customHeight="1" x14ac:dyDescent="0.2"/>
    <row r="1000" ht="24" customHeight="1" x14ac:dyDescent="0.2"/>
    <row r="1001" ht="24" customHeight="1" x14ac:dyDescent="0.2"/>
    <row r="1002" ht="24" customHeight="1" x14ac:dyDescent="0.2"/>
    <row r="1003" ht="24" customHeight="1" x14ac:dyDescent="0.2"/>
    <row r="1004" ht="24" customHeight="1" x14ac:dyDescent="0.2"/>
    <row r="1005" ht="24" customHeight="1" x14ac:dyDescent="0.2"/>
    <row r="1006" ht="24" customHeight="1" x14ac:dyDescent="0.2"/>
    <row r="1007" ht="24" customHeight="1" x14ac:dyDescent="0.2"/>
    <row r="1008" ht="24" customHeight="1" x14ac:dyDescent="0.2"/>
    <row r="1009" ht="24" customHeight="1" x14ac:dyDescent="0.2"/>
    <row r="1010" ht="24" customHeight="1" x14ac:dyDescent="0.2"/>
    <row r="1011" ht="24" customHeight="1" x14ac:dyDescent="0.2"/>
    <row r="1012" ht="24" customHeight="1" x14ac:dyDescent="0.2"/>
    <row r="1013" ht="24" customHeight="1" x14ac:dyDescent="0.2"/>
    <row r="1014" ht="24" customHeight="1" x14ac:dyDescent="0.2"/>
    <row r="1015" ht="24" customHeight="1" x14ac:dyDescent="0.2"/>
    <row r="1016" ht="24" customHeight="1" x14ac:dyDescent="0.2"/>
    <row r="1017" ht="24" customHeight="1" x14ac:dyDescent="0.2"/>
    <row r="1018" ht="24" customHeight="1" x14ac:dyDescent="0.2"/>
    <row r="1019" ht="24" customHeight="1" x14ac:dyDescent="0.2"/>
    <row r="1020" ht="24" customHeight="1" x14ac:dyDescent="0.2"/>
    <row r="1021" ht="24" customHeight="1" x14ac:dyDescent="0.2"/>
    <row r="1022" ht="24" customHeight="1" x14ac:dyDescent="0.2"/>
    <row r="1023" ht="24" customHeight="1" x14ac:dyDescent="0.2"/>
    <row r="1024" ht="24" customHeight="1" x14ac:dyDescent="0.2"/>
    <row r="1025" ht="24" customHeight="1" x14ac:dyDescent="0.2"/>
    <row r="1026" ht="24" customHeight="1" x14ac:dyDescent="0.2"/>
    <row r="1027" ht="24" customHeight="1" x14ac:dyDescent="0.2"/>
    <row r="1028" ht="24" customHeight="1" x14ac:dyDescent="0.2"/>
    <row r="1029" ht="24" customHeight="1" x14ac:dyDescent="0.2"/>
    <row r="1030" ht="24" customHeight="1" x14ac:dyDescent="0.2"/>
    <row r="1031" ht="24" customHeight="1" x14ac:dyDescent="0.2"/>
    <row r="1032" ht="24" customHeight="1" x14ac:dyDescent="0.2"/>
    <row r="1033" ht="24" customHeight="1" x14ac:dyDescent="0.2"/>
    <row r="1034" ht="24" customHeight="1" x14ac:dyDescent="0.2"/>
    <row r="1035" ht="24" customHeight="1" x14ac:dyDescent="0.2"/>
    <row r="1036" ht="24" customHeight="1" x14ac:dyDescent="0.2"/>
    <row r="1037" ht="24" customHeight="1" x14ac:dyDescent="0.2"/>
    <row r="1038" ht="24" customHeight="1" x14ac:dyDescent="0.2"/>
    <row r="1039" ht="24" customHeight="1" x14ac:dyDescent="0.2"/>
    <row r="1040" ht="24" customHeight="1" x14ac:dyDescent="0.2"/>
    <row r="1041" ht="24" customHeight="1" x14ac:dyDescent="0.2"/>
    <row r="1042" ht="24" customHeight="1" x14ac:dyDescent="0.2"/>
    <row r="1043" ht="24" customHeight="1" x14ac:dyDescent="0.2"/>
    <row r="1044" ht="24" customHeight="1" x14ac:dyDescent="0.2"/>
    <row r="1045" ht="24" customHeight="1" x14ac:dyDescent="0.2"/>
    <row r="1046" ht="24" customHeight="1" x14ac:dyDescent="0.2"/>
    <row r="1047" ht="24" customHeight="1" x14ac:dyDescent="0.2"/>
    <row r="1048" ht="24" customHeight="1" x14ac:dyDescent="0.2"/>
    <row r="1049" ht="24" customHeight="1" x14ac:dyDescent="0.2"/>
    <row r="1050" ht="24" customHeight="1" x14ac:dyDescent="0.2"/>
    <row r="1051" ht="24" customHeight="1" x14ac:dyDescent="0.2"/>
    <row r="1052" ht="24" customHeight="1" x14ac:dyDescent="0.2"/>
    <row r="1053" ht="24" customHeight="1" x14ac:dyDescent="0.2"/>
    <row r="1054" ht="24" customHeight="1" x14ac:dyDescent="0.2"/>
    <row r="1055" ht="24" customHeight="1" x14ac:dyDescent="0.2"/>
    <row r="1056" ht="24" customHeight="1" x14ac:dyDescent="0.2"/>
    <row r="1057" ht="24" customHeight="1" x14ac:dyDescent="0.2"/>
    <row r="1058" ht="24" customHeight="1" x14ac:dyDescent="0.2"/>
    <row r="1059" ht="24" customHeight="1" x14ac:dyDescent="0.2"/>
    <row r="1060" ht="24" customHeight="1" x14ac:dyDescent="0.2"/>
    <row r="1061" ht="24" customHeight="1" x14ac:dyDescent="0.2"/>
    <row r="1062" ht="24" customHeight="1" x14ac:dyDescent="0.2"/>
    <row r="1063" ht="24" customHeight="1" x14ac:dyDescent="0.2"/>
    <row r="1064" ht="24" customHeight="1" x14ac:dyDescent="0.2"/>
    <row r="1065" ht="24" customHeight="1" x14ac:dyDescent="0.2"/>
    <row r="1066" ht="24" customHeight="1" x14ac:dyDescent="0.2"/>
    <row r="1067" ht="24" customHeight="1" x14ac:dyDescent="0.2"/>
    <row r="1068" ht="24" customHeight="1" x14ac:dyDescent="0.2"/>
    <row r="1069" ht="24" customHeight="1" x14ac:dyDescent="0.2"/>
    <row r="1070" ht="24" customHeight="1" x14ac:dyDescent="0.2"/>
    <row r="1071" ht="24" customHeight="1" x14ac:dyDescent="0.2"/>
    <row r="1072" ht="24" customHeight="1" x14ac:dyDescent="0.2"/>
    <row r="1073" ht="24" customHeight="1" x14ac:dyDescent="0.2"/>
    <row r="1074" ht="24" customHeight="1" x14ac:dyDescent="0.2"/>
    <row r="1075" ht="24" customHeight="1" x14ac:dyDescent="0.2"/>
    <row r="1076" ht="24" customHeight="1" x14ac:dyDescent="0.2"/>
    <row r="1077" ht="24" customHeight="1" x14ac:dyDescent="0.2"/>
    <row r="1078" ht="24" customHeight="1" x14ac:dyDescent="0.2"/>
    <row r="1079" ht="24" customHeight="1" x14ac:dyDescent="0.2"/>
    <row r="1080" ht="24" customHeight="1" x14ac:dyDescent="0.2"/>
    <row r="1081" ht="24" customHeight="1" x14ac:dyDescent="0.2"/>
    <row r="1082" ht="24" customHeight="1" x14ac:dyDescent="0.2"/>
    <row r="1083" ht="24" customHeight="1" x14ac:dyDescent="0.2"/>
    <row r="1084" ht="24" customHeight="1" x14ac:dyDescent="0.2"/>
    <row r="1085" ht="24" customHeight="1" x14ac:dyDescent="0.2"/>
    <row r="1086" ht="24" customHeight="1" x14ac:dyDescent="0.2"/>
    <row r="1087" ht="24" customHeight="1" x14ac:dyDescent="0.2"/>
    <row r="1088" ht="24" customHeight="1" x14ac:dyDescent="0.2"/>
    <row r="1089" ht="24" customHeight="1" x14ac:dyDescent="0.2"/>
    <row r="1090" ht="24" customHeight="1" x14ac:dyDescent="0.2"/>
    <row r="1091" ht="24" customHeight="1" x14ac:dyDescent="0.2"/>
    <row r="1092" ht="24" customHeight="1" x14ac:dyDescent="0.2"/>
    <row r="1093" ht="24" customHeight="1" x14ac:dyDescent="0.2"/>
    <row r="1094" ht="24" customHeight="1" x14ac:dyDescent="0.2"/>
    <row r="1095" ht="24" customHeight="1" x14ac:dyDescent="0.2"/>
    <row r="1096" ht="24" customHeight="1" x14ac:dyDescent="0.2"/>
    <row r="1097" ht="24" customHeight="1" x14ac:dyDescent="0.2"/>
    <row r="1098" ht="24" customHeight="1" x14ac:dyDescent="0.2"/>
    <row r="1099" ht="24" customHeight="1" x14ac:dyDescent="0.2"/>
    <row r="1100" ht="24" customHeight="1" x14ac:dyDescent="0.2"/>
    <row r="1101" ht="24" customHeight="1" x14ac:dyDescent="0.2"/>
    <row r="1102" ht="24" customHeight="1" x14ac:dyDescent="0.2"/>
    <row r="1103" ht="24" customHeight="1" x14ac:dyDescent="0.2"/>
    <row r="1104" ht="24" customHeight="1" x14ac:dyDescent="0.2"/>
    <row r="1105" ht="24" customHeight="1" x14ac:dyDescent="0.2"/>
    <row r="1106" ht="24" customHeight="1" x14ac:dyDescent="0.2"/>
    <row r="1107" ht="24" customHeight="1" x14ac:dyDescent="0.2"/>
    <row r="1108" ht="24" customHeight="1" x14ac:dyDescent="0.2"/>
    <row r="1109" ht="24" customHeight="1" x14ac:dyDescent="0.2"/>
    <row r="1110" ht="24" customHeight="1" x14ac:dyDescent="0.2"/>
    <row r="1111" ht="24" customHeight="1" x14ac:dyDescent="0.2"/>
    <row r="1112" ht="24" customHeight="1" x14ac:dyDescent="0.2"/>
    <row r="1113" ht="24" customHeight="1" x14ac:dyDescent="0.2"/>
    <row r="1114" ht="24" customHeight="1" x14ac:dyDescent="0.2"/>
    <row r="1115" ht="24" customHeight="1" x14ac:dyDescent="0.2"/>
    <row r="1116" ht="24" customHeight="1" x14ac:dyDescent="0.2"/>
    <row r="1117" ht="24" customHeight="1" x14ac:dyDescent="0.2"/>
    <row r="1118" ht="24" customHeight="1" x14ac:dyDescent="0.2"/>
    <row r="1119" ht="24" customHeight="1" x14ac:dyDescent="0.2"/>
    <row r="1120" ht="24" customHeight="1" x14ac:dyDescent="0.2"/>
    <row r="1121" ht="24" customHeight="1" x14ac:dyDescent="0.2"/>
    <row r="1122" ht="24" customHeight="1" x14ac:dyDescent="0.2"/>
    <row r="1123" ht="24" customHeight="1" x14ac:dyDescent="0.2"/>
    <row r="1124" ht="24" customHeight="1" x14ac:dyDescent="0.2"/>
    <row r="1125" ht="24" customHeight="1" x14ac:dyDescent="0.2"/>
    <row r="1126" ht="24" customHeight="1" x14ac:dyDescent="0.2"/>
    <row r="1127" ht="24" customHeight="1" x14ac:dyDescent="0.2"/>
    <row r="1128" ht="24" customHeight="1" x14ac:dyDescent="0.2"/>
    <row r="1129" ht="24" customHeight="1" x14ac:dyDescent="0.2"/>
    <row r="1130" ht="24" customHeight="1" x14ac:dyDescent="0.2"/>
    <row r="1131" ht="24" customHeight="1" x14ac:dyDescent="0.2"/>
    <row r="1132" ht="24" customHeight="1" x14ac:dyDescent="0.2"/>
    <row r="1133" ht="24" customHeight="1" x14ac:dyDescent="0.2"/>
    <row r="1134" ht="24" customHeight="1" x14ac:dyDescent="0.2"/>
    <row r="1135" ht="24" customHeight="1" x14ac:dyDescent="0.2"/>
    <row r="1136" ht="24" customHeight="1" x14ac:dyDescent="0.2"/>
    <row r="1137" ht="24" customHeight="1" x14ac:dyDescent="0.2"/>
    <row r="1138" ht="24" customHeight="1" x14ac:dyDescent="0.2"/>
    <row r="1139" ht="24" customHeight="1" x14ac:dyDescent="0.2"/>
    <row r="1140" ht="24" customHeight="1" x14ac:dyDescent="0.2"/>
    <row r="1141" ht="24" customHeight="1" x14ac:dyDescent="0.2"/>
    <row r="1142" ht="24" customHeight="1" x14ac:dyDescent="0.2"/>
    <row r="1143" ht="24" customHeight="1" x14ac:dyDescent="0.2"/>
    <row r="1144" ht="24" customHeight="1" x14ac:dyDescent="0.2"/>
    <row r="1145" ht="24" customHeight="1" x14ac:dyDescent="0.2"/>
    <row r="1146" ht="24" customHeight="1" x14ac:dyDescent="0.2"/>
    <row r="1147" ht="24" customHeight="1" x14ac:dyDescent="0.2"/>
    <row r="1148" ht="24" customHeight="1" x14ac:dyDescent="0.2"/>
    <row r="1149" ht="24" customHeight="1" x14ac:dyDescent="0.2"/>
    <row r="1150" ht="24" customHeight="1" x14ac:dyDescent="0.2"/>
    <row r="1151" ht="24" customHeight="1" x14ac:dyDescent="0.2"/>
    <row r="1152" ht="24" customHeight="1" x14ac:dyDescent="0.2"/>
    <row r="1153" ht="24" customHeight="1" x14ac:dyDescent="0.2"/>
    <row r="1154" ht="24" customHeight="1" x14ac:dyDescent="0.2"/>
    <row r="1155" ht="24" customHeight="1" x14ac:dyDescent="0.2"/>
    <row r="1156" ht="24" customHeight="1" x14ac:dyDescent="0.2"/>
    <row r="1157" ht="24" customHeight="1" x14ac:dyDescent="0.2"/>
    <row r="1158" ht="24" customHeight="1" x14ac:dyDescent="0.2"/>
    <row r="1159" ht="24" customHeight="1" x14ac:dyDescent="0.2"/>
    <row r="1160" ht="24" customHeight="1" x14ac:dyDescent="0.2"/>
    <row r="1161" ht="24" customHeight="1" x14ac:dyDescent="0.2"/>
    <row r="1162" ht="24" customHeight="1" x14ac:dyDescent="0.2"/>
    <row r="1163" ht="24" customHeight="1" x14ac:dyDescent="0.2"/>
    <row r="1164" ht="24" customHeight="1" x14ac:dyDescent="0.2"/>
    <row r="1165" ht="24" customHeight="1" x14ac:dyDescent="0.2"/>
    <row r="1166" ht="24" customHeight="1" x14ac:dyDescent="0.2"/>
    <row r="1167" ht="24" customHeight="1" x14ac:dyDescent="0.2"/>
    <row r="1168" ht="24" customHeight="1" x14ac:dyDescent="0.2"/>
    <row r="1169" ht="24" customHeight="1" x14ac:dyDescent="0.2"/>
    <row r="1170" ht="24" customHeight="1" x14ac:dyDescent="0.2"/>
    <row r="1171" ht="24" customHeight="1" x14ac:dyDescent="0.2"/>
    <row r="1172" ht="24" customHeight="1" x14ac:dyDescent="0.2"/>
    <row r="1173" ht="24" customHeight="1" x14ac:dyDescent="0.2"/>
    <row r="1174" ht="24" customHeight="1" x14ac:dyDescent="0.2"/>
    <row r="1175" ht="24" customHeight="1" x14ac:dyDescent="0.2"/>
    <row r="1176" ht="24" customHeight="1" x14ac:dyDescent="0.2"/>
    <row r="1177" ht="24" customHeight="1" x14ac:dyDescent="0.2"/>
    <row r="1178" ht="24" customHeight="1" x14ac:dyDescent="0.2"/>
    <row r="1179" ht="24" customHeight="1" x14ac:dyDescent="0.2"/>
    <row r="1180" ht="24" customHeight="1" x14ac:dyDescent="0.2"/>
    <row r="1181" ht="24" customHeight="1" x14ac:dyDescent="0.2"/>
    <row r="1182" ht="24" customHeight="1" x14ac:dyDescent="0.2"/>
    <row r="1183" ht="24" customHeight="1" x14ac:dyDescent="0.2"/>
    <row r="1184" ht="24" customHeight="1" x14ac:dyDescent="0.2"/>
    <row r="1185" ht="24" customHeight="1" x14ac:dyDescent="0.2"/>
    <row r="1186" ht="24" customHeight="1" x14ac:dyDescent="0.2"/>
    <row r="1187" ht="24" customHeight="1" x14ac:dyDescent="0.2"/>
    <row r="1188" ht="24" customHeight="1" x14ac:dyDescent="0.2"/>
    <row r="1189" ht="24" customHeight="1" x14ac:dyDescent="0.2"/>
    <row r="1190" ht="24" customHeight="1" x14ac:dyDescent="0.2"/>
    <row r="1191" ht="24" customHeight="1" x14ac:dyDescent="0.2"/>
    <row r="1192" ht="24" customHeight="1" x14ac:dyDescent="0.2"/>
    <row r="1193" ht="24" customHeight="1" x14ac:dyDescent="0.2"/>
    <row r="1194" ht="24" customHeight="1" x14ac:dyDescent="0.2"/>
    <row r="1195" ht="24" customHeight="1" x14ac:dyDescent="0.2"/>
    <row r="1196" ht="24" customHeight="1" x14ac:dyDescent="0.2"/>
    <row r="1197" ht="24" customHeight="1" x14ac:dyDescent="0.2"/>
    <row r="1198" ht="24" customHeight="1" x14ac:dyDescent="0.2"/>
    <row r="1199" ht="24" customHeight="1" x14ac:dyDescent="0.2"/>
    <row r="1200" ht="24" customHeight="1" x14ac:dyDescent="0.2"/>
    <row r="1201" ht="24" customHeight="1" x14ac:dyDescent="0.2"/>
    <row r="1202" ht="24" customHeight="1" x14ac:dyDescent="0.2"/>
    <row r="1203" ht="24" customHeight="1" x14ac:dyDescent="0.2"/>
    <row r="1204" ht="24" customHeight="1" x14ac:dyDescent="0.2"/>
    <row r="1205" ht="24" customHeight="1" x14ac:dyDescent="0.2"/>
    <row r="1206" ht="24" customHeight="1" x14ac:dyDescent="0.2"/>
    <row r="1207" ht="24" customHeight="1" x14ac:dyDescent="0.2"/>
    <row r="1208" ht="24" customHeight="1" x14ac:dyDescent="0.2"/>
    <row r="1209" ht="24" customHeight="1" x14ac:dyDescent="0.2"/>
    <row r="1210" ht="24" customHeight="1" x14ac:dyDescent="0.2"/>
    <row r="1211" ht="24" customHeight="1" x14ac:dyDescent="0.2"/>
    <row r="1212" ht="24" customHeight="1" x14ac:dyDescent="0.2"/>
    <row r="1213" ht="24" customHeight="1" x14ac:dyDescent="0.2"/>
    <row r="1214" ht="24" customHeight="1" x14ac:dyDescent="0.2"/>
    <row r="1215" ht="24" customHeight="1" x14ac:dyDescent="0.2"/>
    <row r="1216" ht="24" customHeight="1" x14ac:dyDescent="0.2"/>
    <row r="1217" ht="24" customHeight="1" x14ac:dyDescent="0.2"/>
    <row r="1218" ht="24" customHeight="1" x14ac:dyDescent="0.2"/>
    <row r="1219" ht="24" customHeight="1" x14ac:dyDescent="0.2"/>
    <row r="1220" ht="24" customHeight="1" x14ac:dyDescent="0.2"/>
    <row r="1221" ht="24" customHeight="1" x14ac:dyDescent="0.2"/>
    <row r="1222" ht="24" customHeight="1" x14ac:dyDescent="0.2"/>
    <row r="1223" ht="24" customHeight="1" x14ac:dyDescent="0.2"/>
    <row r="1224" ht="24" customHeight="1" x14ac:dyDescent="0.2"/>
    <row r="1225" ht="24" customHeight="1" x14ac:dyDescent="0.2"/>
    <row r="1226" ht="24" customHeight="1" x14ac:dyDescent="0.2"/>
    <row r="1227" ht="24" customHeight="1" x14ac:dyDescent="0.2"/>
    <row r="1228" ht="24" customHeight="1" x14ac:dyDescent="0.2"/>
    <row r="1229" ht="24" customHeight="1" x14ac:dyDescent="0.2"/>
    <row r="1230" ht="24" customHeight="1" x14ac:dyDescent="0.2"/>
    <row r="1231" ht="24" customHeight="1" x14ac:dyDescent="0.2"/>
    <row r="1232" ht="24" customHeight="1" x14ac:dyDescent="0.2"/>
    <row r="1233" ht="24" customHeight="1" x14ac:dyDescent="0.2"/>
    <row r="1234" ht="24" customHeight="1" x14ac:dyDescent="0.2"/>
    <row r="1235" ht="24" customHeight="1" x14ac:dyDescent="0.2"/>
    <row r="1236" ht="24" customHeight="1" x14ac:dyDescent="0.2"/>
    <row r="1237" ht="24" customHeight="1" x14ac:dyDescent="0.2"/>
    <row r="1238" ht="24" customHeight="1" x14ac:dyDescent="0.2"/>
    <row r="1239" ht="24" customHeight="1" x14ac:dyDescent="0.2"/>
    <row r="1240" ht="24" customHeight="1" x14ac:dyDescent="0.2"/>
    <row r="1241" ht="24" customHeight="1" x14ac:dyDescent="0.2"/>
    <row r="1242" ht="24" customHeight="1" x14ac:dyDescent="0.2"/>
    <row r="1243" ht="24" customHeight="1" x14ac:dyDescent="0.2"/>
    <row r="1244" ht="24" customHeight="1" x14ac:dyDescent="0.2"/>
    <row r="1245" ht="24" customHeight="1" x14ac:dyDescent="0.2"/>
    <row r="1246" ht="24" customHeight="1" x14ac:dyDescent="0.2"/>
    <row r="1247" ht="24" customHeight="1" x14ac:dyDescent="0.2"/>
    <row r="1248" ht="24" customHeight="1" x14ac:dyDescent="0.2"/>
    <row r="1249" ht="24" customHeight="1" x14ac:dyDescent="0.2"/>
    <row r="1250" ht="24" customHeight="1" x14ac:dyDescent="0.2"/>
    <row r="1251" ht="24" customHeight="1" x14ac:dyDescent="0.2"/>
    <row r="1252" ht="24" customHeight="1" x14ac:dyDescent="0.2"/>
    <row r="1253" ht="24" customHeight="1" x14ac:dyDescent="0.2"/>
    <row r="1254" ht="24" customHeight="1" x14ac:dyDescent="0.2"/>
    <row r="1255" ht="24" customHeight="1" x14ac:dyDescent="0.2"/>
    <row r="1256" ht="24" customHeight="1" x14ac:dyDescent="0.2"/>
    <row r="1257" ht="24" customHeight="1" x14ac:dyDescent="0.2"/>
    <row r="1258" ht="24" customHeight="1" x14ac:dyDescent="0.2"/>
    <row r="1259" ht="24" customHeight="1" x14ac:dyDescent="0.2"/>
    <row r="1260" ht="24" customHeight="1" x14ac:dyDescent="0.2"/>
    <row r="1261" ht="24" customHeight="1" x14ac:dyDescent="0.2"/>
    <row r="1262" ht="24" customHeight="1" x14ac:dyDescent="0.2"/>
    <row r="1263" ht="24" customHeight="1" x14ac:dyDescent="0.2"/>
    <row r="1264" ht="24" customHeight="1" x14ac:dyDescent="0.2"/>
    <row r="1265" ht="24" customHeight="1" x14ac:dyDescent="0.2"/>
    <row r="1266" ht="24" customHeight="1" x14ac:dyDescent="0.2"/>
    <row r="1267" ht="24" customHeight="1" x14ac:dyDescent="0.2"/>
    <row r="1268" ht="24" customHeight="1" x14ac:dyDescent="0.2"/>
    <row r="1269" ht="24" customHeight="1" x14ac:dyDescent="0.2"/>
    <row r="1270" ht="24" customHeight="1" x14ac:dyDescent="0.2"/>
    <row r="1271" ht="24" customHeight="1" x14ac:dyDescent="0.2"/>
    <row r="1272" ht="24" customHeight="1" x14ac:dyDescent="0.2"/>
    <row r="1273" ht="24" customHeight="1" x14ac:dyDescent="0.2"/>
    <row r="1274" ht="24" customHeight="1" x14ac:dyDescent="0.2"/>
    <row r="1275" ht="24" customHeight="1" x14ac:dyDescent="0.2"/>
    <row r="1276" ht="24" customHeight="1" x14ac:dyDescent="0.2"/>
    <row r="1277" ht="24" customHeight="1" x14ac:dyDescent="0.2"/>
    <row r="1278" ht="24" customHeight="1" x14ac:dyDescent="0.2"/>
    <row r="1279" ht="24" customHeight="1" x14ac:dyDescent="0.2"/>
    <row r="1280" ht="24" customHeight="1" x14ac:dyDescent="0.2"/>
    <row r="1281" ht="24" customHeight="1" x14ac:dyDescent="0.2"/>
    <row r="1282" ht="24" customHeight="1" x14ac:dyDescent="0.2"/>
    <row r="1283" ht="24" customHeight="1" x14ac:dyDescent="0.2"/>
    <row r="1284" ht="24" customHeight="1" x14ac:dyDescent="0.2"/>
    <row r="1285" ht="24" customHeight="1" x14ac:dyDescent="0.2"/>
    <row r="1286" ht="24" customHeight="1" x14ac:dyDescent="0.2"/>
    <row r="1287" ht="24" customHeight="1" x14ac:dyDescent="0.2"/>
    <row r="1288" ht="24" customHeight="1" x14ac:dyDescent="0.2"/>
    <row r="1289" ht="24" customHeight="1" x14ac:dyDescent="0.2"/>
    <row r="1290" ht="24" customHeight="1" x14ac:dyDescent="0.2"/>
    <row r="1291" ht="24" customHeight="1" x14ac:dyDescent="0.2"/>
    <row r="1292" ht="24" customHeight="1" x14ac:dyDescent="0.2"/>
  </sheetData>
  <mergeCells count="12">
    <mergeCell ref="G8:G9"/>
    <mergeCell ref="A3:G3"/>
    <mergeCell ref="A1:G1"/>
    <mergeCell ref="A2:G2"/>
    <mergeCell ref="A5:D5"/>
    <mergeCell ref="A7:A9"/>
    <mergeCell ref="B7:B9"/>
    <mergeCell ref="C7:C9"/>
    <mergeCell ref="D7:D9"/>
    <mergeCell ref="D4:G4"/>
    <mergeCell ref="F7:G7"/>
    <mergeCell ref="F8:F9"/>
  </mergeCells>
  <pageMargins left="0.7" right="0.7" top="0.75" bottom="0.75" header="0.3" footer="0.3"/>
  <pageSetup paperSize="9" scale="90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4"/>
  <sheetViews>
    <sheetView tabSelected="1" zoomScaleNormal="100" workbookViewId="0">
      <selection activeCell="B4" sqref="B4:P4"/>
    </sheetView>
  </sheetViews>
  <sheetFormatPr defaultRowHeight="15" x14ac:dyDescent="0.25"/>
  <cols>
    <col min="1" max="1" width="3.140625" style="150" customWidth="1"/>
    <col min="2" max="2" width="53.42578125" style="294" customWidth="1"/>
    <col min="3" max="3" width="4.5703125" style="294" customWidth="1"/>
    <col min="4" max="5" width="3.7109375" style="294" customWidth="1"/>
    <col min="6" max="6" width="16.85546875" style="295" customWidth="1"/>
    <col min="7" max="7" width="4.5703125" style="296" customWidth="1"/>
    <col min="8" max="8" width="20.28515625" style="152" hidden="1" customWidth="1"/>
    <col min="9" max="9" width="12.28515625" style="156" customWidth="1"/>
    <col min="10" max="10" width="13.42578125" style="152" hidden="1" customWidth="1"/>
    <col min="11" max="11" width="9.140625" style="152" hidden="1" customWidth="1"/>
    <col min="12" max="13" width="0" style="151" hidden="1" customWidth="1"/>
    <col min="14" max="14" width="0" style="152" hidden="1" customWidth="1"/>
    <col min="15" max="16" width="12.42578125" style="152" customWidth="1"/>
    <col min="17" max="16384" width="9.140625" style="152"/>
  </cols>
  <sheetData>
    <row r="1" spans="1:16" x14ac:dyDescent="0.25">
      <c r="B1" s="350"/>
      <c r="C1" s="351"/>
      <c r="D1" s="475" t="s">
        <v>331</v>
      </c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</row>
    <row r="2" spans="1:16" x14ac:dyDescent="0.25">
      <c r="B2" s="475" t="s">
        <v>979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</row>
    <row r="3" spans="1:16" x14ac:dyDescent="0.25">
      <c r="B3" s="476" t="s">
        <v>980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</row>
    <row r="4" spans="1:16" x14ac:dyDescent="0.25">
      <c r="A4" s="153"/>
      <c r="B4" s="477" t="s">
        <v>1019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</row>
    <row r="5" spans="1:16" s="154" customFormat="1" x14ac:dyDescent="0.2">
      <c r="A5" s="473" t="s">
        <v>1018</v>
      </c>
      <c r="B5" s="473"/>
      <c r="C5" s="473"/>
      <c r="D5" s="473"/>
      <c r="E5" s="473"/>
      <c r="F5" s="473"/>
      <c r="G5" s="473"/>
      <c r="H5" s="473"/>
      <c r="I5" s="473"/>
      <c r="L5" s="155"/>
      <c r="M5" s="155"/>
    </row>
    <row r="6" spans="1:16" x14ac:dyDescent="0.25">
      <c r="A6" s="474"/>
      <c r="B6" s="474"/>
      <c r="C6" s="474"/>
      <c r="D6" s="474"/>
      <c r="E6" s="474"/>
      <c r="F6" s="474"/>
      <c r="G6" s="474"/>
      <c r="I6" s="156" t="s">
        <v>283</v>
      </c>
    </row>
    <row r="7" spans="1:16" ht="15" customHeight="1" x14ac:dyDescent="0.25">
      <c r="A7" s="470"/>
      <c r="B7" s="468" t="s">
        <v>332</v>
      </c>
      <c r="C7" s="471" t="s">
        <v>333</v>
      </c>
      <c r="D7" s="467" t="s">
        <v>285</v>
      </c>
      <c r="E7" s="467" t="s">
        <v>286</v>
      </c>
      <c r="F7" s="472" t="s">
        <v>334</v>
      </c>
      <c r="G7" s="467" t="s">
        <v>335</v>
      </c>
      <c r="H7" s="468" t="s">
        <v>336</v>
      </c>
      <c r="I7" s="469" t="s">
        <v>966</v>
      </c>
      <c r="O7" s="465" t="s">
        <v>961</v>
      </c>
      <c r="P7" s="466"/>
    </row>
    <row r="8" spans="1:16" s="158" customFormat="1" x14ac:dyDescent="0.25">
      <c r="A8" s="470"/>
      <c r="B8" s="468"/>
      <c r="C8" s="471"/>
      <c r="D8" s="467"/>
      <c r="E8" s="467"/>
      <c r="F8" s="472"/>
      <c r="G8" s="467"/>
      <c r="H8" s="468"/>
      <c r="I8" s="469"/>
      <c r="L8" s="212"/>
      <c r="M8" s="212"/>
      <c r="N8" s="391"/>
      <c r="O8" s="397" t="s">
        <v>967</v>
      </c>
      <c r="P8" s="397" t="s">
        <v>968</v>
      </c>
    </row>
    <row r="9" spans="1:16" s="165" customFormat="1" ht="28.5" x14ac:dyDescent="0.2">
      <c r="A9" s="159">
        <v>1</v>
      </c>
      <c r="B9" s="352" t="s">
        <v>337</v>
      </c>
      <c r="C9" s="160" t="s">
        <v>338</v>
      </c>
      <c r="D9" s="161"/>
      <c r="E9" s="161"/>
      <c r="F9" s="162"/>
      <c r="G9" s="161"/>
      <c r="H9" s="163">
        <f>H10</f>
        <v>841685</v>
      </c>
      <c r="I9" s="164">
        <f>I10</f>
        <v>608.20000000000005</v>
      </c>
      <c r="J9" s="164">
        <f t="shared" ref="J9:P10" si="0">J10</f>
        <v>0</v>
      </c>
      <c r="K9" s="164">
        <f t="shared" si="0"/>
        <v>0</v>
      </c>
      <c r="L9" s="164">
        <f t="shared" si="0"/>
        <v>0</v>
      </c>
      <c r="M9" s="164" t="e">
        <f t="shared" si="0"/>
        <v>#VALUE!</v>
      </c>
      <c r="N9" s="164">
        <f t="shared" si="0"/>
        <v>0</v>
      </c>
      <c r="O9" s="164">
        <f t="shared" si="0"/>
        <v>608.20000000000005</v>
      </c>
      <c r="P9" s="164">
        <f t="shared" si="0"/>
        <v>608.20000000000005</v>
      </c>
    </row>
    <row r="10" spans="1:16" s="165" customFormat="1" x14ac:dyDescent="0.2">
      <c r="A10" s="166"/>
      <c r="B10" s="167" t="s">
        <v>287</v>
      </c>
      <c r="C10" s="168" t="s">
        <v>338</v>
      </c>
      <c r="D10" s="168" t="s">
        <v>183</v>
      </c>
      <c r="E10" s="168"/>
      <c r="F10" s="169"/>
      <c r="G10" s="168"/>
      <c r="H10" s="170">
        <f>H11</f>
        <v>841685</v>
      </c>
      <c r="I10" s="171">
        <f>I11</f>
        <v>608.20000000000005</v>
      </c>
      <c r="J10" s="171">
        <f t="shared" si="0"/>
        <v>0</v>
      </c>
      <c r="K10" s="171">
        <f t="shared" si="0"/>
        <v>0</v>
      </c>
      <c r="L10" s="171">
        <f t="shared" si="0"/>
        <v>0</v>
      </c>
      <c r="M10" s="171" t="e">
        <f t="shared" si="0"/>
        <v>#VALUE!</v>
      </c>
      <c r="N10" s="171">
        <f t="shared" si="0"/>
        <v>0</v>
      </c>
      <c r="O10" s="171">
        <f t="shared" si="0"/>
        <v>608.20000000000005</v>
      </c>
      <c r="P10" s="171">
        <f t="shared" si="0"/>
        <v>608.20000000000005</v>
      </c>
    </row>
    <row r="11" spans="1:16" s="165" customFormat="1" ht="57" x14ac:dyDescent="0.2">
      <c r="A11" s="172"/>
      <c r="B11" s="223" t="s">
        <v>290</v>
      </c>
      <c r="C11" s="168" t="s">
        <v>338</v>
      </c>
      <c r="D11" s="168" t="s">
        <v>183</v>
      </c>
      <c r="E11" s="168" t="s">
        <v>238</v>
      </c>
      <c r="F11" s="169"/>
      <c r="G11" s="168"/>
      <c r="H11" s="170">
        <f>H14+H15+H16+H17</f>
        <v>841685</v>
      </c>
      <c r="I11" s="171">
        <f>I14+I15+I16+I17</f>
        <v>608.20000000000005</v>
      </c>
      <c r="J11" s="171">
        <f t="shared" ref="J11:P11" si="1">J14+J15+J16+J17</f>
        <v>0</v>
      </c>
      <c r="K11" s="171">
        <f t="shared" si="1"/>
        <v>0</v>
      </c>
      <c r="L11" s="171">
        <f t="shared" si="1"/>
        <v>0</v>
      </c>
      <c r="M11" s="171" t="e">
        <f t="shared" si="1"/>
        <v>#VALUE!</v>
      </c>
      <c r="N11" s="171">
        <f t="shared" si="1"/>
        <v>0</v>
      </c>
      <c r="O11" s="171">
        <f t="shared" si="1"/>
        <v>608.20000000000005</v>
      </c>
      <c r="P11" s="171">
        <f t="shared" si="1"/>
        <v>608.20000000000005</v>
      </c>
    </row>
    <row r="12" spans="1:16" s="165" customFormat="1" ht="30" x14ac:dyDescent="0.2">
      <c r="A12" s="172"/>
      <c r="B12" s="173" t="s">
        <v>339</v>
      </c>
      <c r="C12" s="174" t="s">
        <v>338</v>
      </c>
      <c r="D12" s="174" t="s">
        <v>183</v>
      </c>
      <c r="E12" s="174" t="s">
        <v>238</v>
      </c>
      <c r="F12" s="175" t="s">
        <v>340</v>
      </c>
      <c r="G12" s="174"/>
      <c r="H12" s="176"/>
      <c r="I12" s="177">
        <f>I13</f>
        <v>608.20000000000005</v>
      </c>
      <c r="J12" s="177">
        <f t="shared" ref="J12:P12" si="2">J13</f>
        <v>0</v>
      </c>
      <c r="K12" s="177">
        <f t="shared" si="2"/>
        <v>0</v>
      </c>
      <c r="L12" s="177">
        <f t="shared" si="2"/>
        <v>0</v>
      </c>
      <c r="M12" s="177" t="e">
        <f t="shared" si="2"/>
        <v>#VALUE!</v>
      </c>
      <c r="N12" s="177">
        <f t="shared" si="2"/>
        <v>0</v>
      </c>
      <c r="O12" s="177">
        <f t="shared" si="2"/>
        <v>608.20000000000005</v>
      </c>
      <c r="P12" s="177">
        <f t="shared" si="2"/>
        <v>608.20000000000005</v>
      </c>
    </row>
    <row r="13" spans="1:16" s="165" customFormat="1" x14ac:dyDescent="0.2">
      <c r="A13" s="172"/>
      <c r="B13" s="173" t="s">
        <v>341</v>
      </c>
      <c r="C13" s="174" t="s">
        <v>338</v>
      </c>
      <c r="D13" s="174" t="s">
        <v>183</v>
      </c>
      <c r="E13" s="174" t="s">
        <v>238</v>
      </c>
      <c r="F13" s="175" t="s">
        <v>342</v>
      </c>
      <c r="G13" s="174"/>
      <c r="H13" s="176"/>
      <c r="I13" s="177">
        <f>I14+I15</f>
        <v>608.20000000000005</v>
      </c>
      <c r="J13" s="177">
        <f t="shared" ref="J13:P13" si="3">J14+J15</f>
        <v>0</v>
      </c>
      <c r="K13" s="177">
        <f t="shared" si="3"/>
        <v>0</v>
      </c>
      <c r="L13" s="177">
        <f t="shared" si="3"/>
        <v>0</v>
      </c>
      <c r="M13" s="177" t="e">
        <f t="shared" si="3"/>
        <v>#VALUE!</v>
      </c>
      <c r="N13" s="177">
        <f t="shared" si="3"/>
        <v>0</v>
      </c>
      <c r="O13" s="177">
        <f t="shared" si="3"/>
        <v>608.20000000000005</v>
      </c>
      <c r="P13" s="177">
        <f t="shared" si="3"/>
        <v>608.20000000000005</v>
      </c>
    </row>
    <row r="14" spans="1:16" s="181" customFormat="1" ht="72" customHeight="1" x14ac:dyDescent="0.2">
      <c r="A14" s="166"/>
      <c r="B14" s="173" t="s">
        <v>343</v>
      </c>
      <c r="C14" s="174" t="s">
        <v>338</v>
      </c>
      <c r="D14" s="174" t="s">
        <v>183</v>
      </c>
      <c r="E14" s="174" t="s">
        <v>238</v>
      </c>
      <c r="F14" s="178" t="s">
        <v>344</v>
      </c>
      <c r="G14" s="174" t="s">
        <v>345</v>
      </c>
      <c r="H14" s="179">
        <v>577945</v>
      </c>
      <c r="I14" s="180">
        <v>457.6</v>
      </c>
      <c r="L14" s="315"/>
      <c r="M14" s="212">
        <v>45.8</v>
      </c>
      <c r="N14" s="392"/>
      <c r="O14" s="180">
        <v>457.6</v>
      </c>
      <c r="P14" s="180">
        <v>457.6</v>
      </c>
    </row>
    <row r="15" spans="1:16" s="181" customFormat="1" ht="45" customHeight="1" x14ac:dyDescent="0.2">
      <c r="A15" s="166"/>
      <c r="B15" s="173" t="s">
        <v>346</v>
      </c>
      <c r="C15" s="174" t="s">
        <v>338</v>
      </c>
      <c r="D15" s="174" t="s">
        <v>183</v>
      </c>
      <c r="E15" s="174" t="s">
        <v>238</v>
      </c>
      <c r="F15" s="175" t="s">
        <v>347</v>
      </c>
      <c r="G15" s="174" t="s">
        <v>348</v>
      </c>
      <c r="H15" s="179">
        <v>263740</v>
      </c>
      <c r="I15" s="180">
        <v>150.6</v>
      </c>
      <c r="L15" s="212"/>
      <c r="M15" s="212" t="s">
        <v>871</v>
      </c>
      <c r="N15" s="392"/>
      <c r="O15" s="180">
        <v>150.6</v>
      </c>
      <c r="P15" s="180">
        <v>150.6</v>
      </c>
    </row>
    <row r="16" spans="1:16" s="181" customFormat="1" ht="15.75" hidden="1" customHeight="1" x14ac:dyDescent="0.25">
      <c r="A16" s="166"/>
      <c r="B16" s="178" t="s">
        <v>349</v>
      </c>
      <c r="C16" s="174" t="s">
        <v>338</v>
      </c>
      <c r="D16" s="174" t="s">
        <v>183</v>
      </c>
      <c r="E16" s="174" t="s">
        <v>238</v>
      </c>
      <c r="F16" s="175" t="s">
        <v>350</v>
      </c>
      <c r="G16" s="174" t="s">
        <v>351</v>
      </c>
      <c r="H16" s="179"/>
      <c r="I16" s="180">
        <f>H16/1000</f>
        <v>0</v>
      </c>
      <c r="L16" s="212"/>
      <c r="M16" s="212"/>
      <c r="N16" s="392"/>
      <c r="O16" s="397"/>
      <c r="P16" s="397"/>
    </row>
    <row r="17" spans="1:16" s="181" customFormat="1" ht="31.5" hidden="1" customHeight="1" x14ac:dyDescent="0.25">
      <c r="A17" s="166"/>
      <c r="B17" s="173" t="s">
        <v>352</v>
      </c>
      <c r="C17" s="174" t="s">
        <v>338</v>
      </c>
      <c r="D17" s="174" t="s">
        <v>183</v>
      </c>
      <c r="E17" s="174" t="s">
        <v>238</v>
      </c>
      <c r="F17" s="175" t="s">
        <v>350</v>
      </c>
      <c r="G17" s="174" t="s">
        <v>353</v>
      </c>
      <c r="H17" s="179">
        <v>0</v>
      </c>
      <c r="I17" s="180">
        <f>H17/1000</f>
        <v>0</v>
      </c>
      <c r="L17" s="212"/>
      <c r="M17" s="212"/>
      <c r="N17" s="392"/>
      <c r="O17" s="397"/>
      <c r="P17" s="397"/>
    </row>
    <row r="18" spans="1:16" s="183" customFormat="1" ht="28.5" x14ac:dyDescent="0.25">
      <c r="A18" s="182">
        <v>2</v>
      </c>
      <c r="B18" s="352" t="s">
        <v>354</v>
      </c>
      <c r="C18" s="160" t="s">
        <v>240</v>
      </c>
      <c r="D18" s="161"/>
      <c r="E18" s="161"/>
      <c r="F18" s="162"/>
      <c r="G18" s="161"/>
      <c r="H18" s="163" t="e">
        <f>H20+H26+H37+H41++H45+H92+H99+H142+H147+H162+H178</f>
        <v>#REF!</v>
      </c>
      <c r="I18" s="164">
        <f>I20+I26+I37+I41++I45+I92+I99+I142+I147+I162+I178+I135+I199+I122</f>
        <v>18177.760000000002</v>
      </c>
      <c r="J18" s="164">
        <f t="shared" ref="J18:P18" si="4">J20+J26+J37+J41++J45+J92+J99+J142+J147+J162+J178+J135+J199+J122</f>
        <v>801.3</v>
      </c>
      <c r="K18" s="164">
        <f t="shared" si="4"/>
        <v>301.3</v>
      </c>
      <c r="L18" s="164">
        <f t="shared" si="4"/>
        <v>48859.80000000001</v>
      </c>
      <c r="M18" s="164" t="e">
        <f t="shared" si="4"/>
        <v>#VALUE!</v>
      </c>
      <c r="N18" s="164">
        <f t="shared" si="4"/>
        <v>301.3</v>
      </c>
      <c r="O18" s="164">
        <f t="shared" si="4"/>
        <v>18177.760000000002</v>
      </c>
      <c r="P18" s="164">
        <f t="shared" si="4"/>
        <v>18177.760000000002</v>
      </c>
    </row>
    <row r="19" spans="1:16" s="186" customFormat="1" ht="15.75" hidden="1" customHeight="1" x14ac:dyDescent="0.25">
      <c r="A19" s="184"/>
      <c r="B19" s="178"/>
      <c r="C19" s="174"/>
      <c r="D19" s="174"/>
      <c r="E19" s="174"/>
      <c r="F19" s="178"/>
      <c r="G19" s="174"/>
      <c r="H19" s="185"/>
      <c r="I19" s="180"/>
      <c r="L19" s="317"/>
      <c r="M19" s="317"/>
      <c r="N19" s="394"/>
      <c r="O19" s="397"/>
      <c r="P19" s="397"/>
    </row>
    <row r="20" spans="1:16" s="186" customFormat="1" x14ac:dyDescent="0.25">
      <c r="A20" s="184"/>
      <c r="B20" s="167" t="s">
        <v>287</v>
      </c>
      <c r="C20" s="168" t="s">
        <v>240</v>
      </c>
      <c r="D20" s="168" t="s">
        <v>183</v>
      </c>
      <c r="E20" s="168"/>
      <c r="F20" s="178"/>
      <c r="G20" s="174"/>
      <c r="H20" s="187">
        <f>H21</f>
        <v>678200</v>
      </c>
      <c r="I20" s="188">
        <f>I21</f>
        <v>489.5</v>
      </c>
      <c r="J20" s="188">
        <f t="shared" ref="J20:P20" si="5">J21</f>
        <v>0</v>
      </c>
      <c r="K20" s="188">
        <f t="shared" si="5"/>
        <v>0</v>
      </c>
      <c r="L20" s="188">
        <f t="shared" si="5"/>
        <v>0</v>
      </c>
      <c r="M20" s="188">
        <f t="shared" si="5"/>
        <v>44.5</v>
      </c>
      <c r="N20" s="188">
        <f t="shared" si="5"/>
        <v>0</v>
      </c>
      <c r="O20" s="188">
        <f t="shared" si="5"/>
        <v>489.5</v>
      </c>
      <c r="P20" s="188">
        <f t="shared" si="5"/>
        <v>489.5</v>
      </c>
    </row>
    <row r="21" spans="1:16" s="186" customFormat="1" ht="57" x14ac:dyDescent="0.25">
      <c r="A21" s="184"/>
      <c r="B21" s="189" t="s">
        <v>355</v>
      </c>
      <c r="C21" s="168" t="s">
        <v>240</v>
      </c>
      <c r="D21" s="168" t="s">
        <v>183</v>
      </c>
      <c r="E21" s="168" t="s">
        <v>292</v>
      </c>
      <c r="F21" s="190"/>
      <c r="G21" s="168"/>
      <c r="H21" s="187">
        <f>H24</f>
        <v>678200</v>
      </c>
      <c r="I21" s="188">
        <f>I24</f>
        <v>489.5</v>
      </c>
      <c r="J21" s="188">
        <f t="shared" ref="J21:P21" si="6">J24</f>
        <v>0</v>
      </c>
      <c r="K21" s="188">
        <f t="shared" si="6"/>
        <v>0</v>
      </c>
      <c r="L21" s="188">
        <f t="shared" si="6"/>
        <v>0</v>
      </c>
      <c r="M21" s="188">
        <f t="shared" si="6"/>
        <v>44.5</v>
      </c>
      <c r="N21" s="188">
        <f t="shared" si="6"/>
        <v>0</v>
      </c>
      <c r="O21" s="188">
        <f t="shared" si="6"/>
        <v>489.5</v>
      </c>
      <c r="P21" s="188">
        <f t="shared" si="6"/>
        <v>489.5</v>
      </c>
    </row>
    <row r="22" spans="1:16" s="186" customFormat="1" ht="28.5" x14ac:dyDescent="0.25">
      <c r="A22" s="184"/>
      <c r="B22" s="189" t="s">
        <v>356</v>
      </c>
      <c r="C22" s="168" t="s">
        <v>240</v>
      </c>
      <c r="D22" s="168" t="s">
        <v>183</v>
      </c>
      <c r="E22" s="168" t="s">
        <v>292</v>
      </c>
      <c r="F22" s="190" t="s">
        <v>357</v>
      </c>
      <c r="G22" s="168"/>
      <c r="H22" s="187"/>
      <c r="I22" s="188">
        <f>I23</f>
        <v>489.5</v>
      </c>
      <c r="J22" s="188">
        <f t="shared" ref="J22:P23" si="7">J23</f>
        <v>0</v>
      </c>
      <c r="K22" s="188">
        <f t="shared" si="7"/>
        <v>0</v>
      </c>
      <c r="L22" s="188">
        <f t="shared" si="7"/>
        <v>0</v>
      </c>
      <c r="M22" s="188">
        <f t="shared" si="7"/>
        <v>44.5</v>
      </c>
      <c r="N22" s="188">
        <f t="shared" si="7"/>
        <v>0</v>
      </c>
      <c r="O22" s="188">
        <f t="shared" si="7"/>
        <v>489.5</v>
      </c>
      <c r="P22" s="188">
        <f t="shared" si="7"/>
        <v>489.5</v>
      </c>
    </row>
    <row r="23" spans="1:16" s="186" customFormat="1" x14ac:dyDescent="0.25">
      <c r="A23" s="184"/>
      <c r="B23" s="173" t="s">
        <v>341</v>
      </c>
      <c r="C23" s="174" t="s">
        <v>240</v>
      </c>
      <c r="D23" s="174" t="s">
        <v>183</v>
      </c>
      <c r="E23" s="174" t="s">
        <v>292</v>
      </c>
      <c r="F23" s="178" t="s">
        <v>358</v>
      </c>
      <c r="G23" s="174"/>
      <c r="H23" s="179"/>
      <c r="I23" s="180">
        <f>I24</f>
        <v>489.5</v>
      </c>
      <c r="J23" s="180">
        <f t="shared" si="7"/>
        <v>0</v>
      </c>
      <c r="K23" s="180">
        <f t="shared" si="7"/>
        <v>0</v>
      </c>
      <c r="L23" s="180">
        <f t="shared" si="7"/>
        <v>0</v>
      </c>
      <c r="M23" s="180">
        <f t="shared" si="7"/>
        <v>44.5</v>
      </c>
      <c r="N23" s="180">
        <f t="shared" si="7"/>
        <v>0</v>
      </c>
      <c r="O23" s="180">
        <f t="shared" si="7"/>
        <v>489.5</v>
      </c>
      <c r="P23" s="180">
        <f t="shared" si="7"/>
        <v>489.5</v>
      </c>
    </row>
    <row r="24" spans="1:16" s="186" customFormat="1" ht="56.25" customHeight="1" x14ac:dyDescent="0.25">
      <c r="A24" s="184"/>
      <c r="B24" s="173" t="s">
        <v>359</v>
      </c>
      <c r="C24" s="174" t="s">
        <v>240</v>
      </c>
      <c r="D24" s="174" t="s">
        <v>183</v>
      </c>
      <c r="E24" s="174" t="s">
        <v>292</v>
      </c>
      <c r="F24" s="178" t="s">
        <v>360</v>
      </c>
      <c r="G24" s="174" t="s">
        <v>345</v>
      </c>
      <c r="H24" s="179">
        <v>678200</v>
      </c>
      <c r="I24" s="272">
        <v>489.5</v>
      </c>
      <c r="L24" s="318"/>
      <c r="M24" s="317">
        <v>44.5</v>
      </c>
      <c r="N24" s="394"/>
      <c r="O24" s="272">
        <v>489.5</v>
      </c>
      <c r="P24" s="272">
        <v>489.5</v>
      </c>
    </row>
    <row r="25" spans="1:16" s="186" customFormat="1" x14ac:dyDescent="0.25">
      <c r="A25" s="184"/>
      <c r="B25" s="178" t="s">
        <v>361</v>
      </c>
      <c r="C25" s="174" t="s">
        <v>240</v>
      </c>
      <c r="D25" s="174" t="s">
        <v>183</v>
      </c>
      <c r="E25" s="174" t="s">
        <v>190</v>
      </c>
      <c r="F25" s="178" t="s">
        <v>362</v>
      </c>
      <c r="G25" s="174" t="s">
        <v>363</v>
      </c>
      <c r="H25" s="179"/>
      <c r="I25" s="272"/>
      <c r="L25" s="317"/>
      <c r="M25" s="317"/>
      <c r="N25" s="394"/>
      <c r="O25" s="397"/>
      <c r="P25" s="397"/>
    </row>
    <row r="26" spans="1:16" s="186" customFormat="1" ht="28.5" x14ac:dyDescent="0.25">
      <c r="A26" s="184"/>
      <c r="B26" s="189" t="s">
        <v>364</v>
      </c>
      <c r="C26" s="168" t="s">
        <v>240</v>
      </c>
      <c r="D26" s="168" t="s">
        <v>183</v>
      </c>
      <c r="E26" s="168" t="s">
        <v>292</v>
      </c>
      <c r="F26" s="169" t="s">
        <v>365</v>
      </c>
      <c r="G26" s="168"/>
      <c r="H26" s="187">
        <f>H28+H30+H33</f>
        <v>9793000</v>
      </c>
      <c r="I26" s="313">
        <f>I27</f>
        <v>6724.2</v>
      </c>
      <c r="J26" s="313">
        <f t="shared" ref="J26:P26" si="8">J27</f>
        <v>0</v>
      </c>
      <c r="K26" s="313">
        <f t="shared" si="8"/>
        <v>0</v>
      </c>
      <c r="L26" s="313">
        <f t="shared" si="8"/>
        <v>0</v>
      </c>
      <c r="M26" s="313" t="e">
        <f t="shared" si="8"/>
        <v>#VALUE!</v>
      </c>
      <c r="N26" s="313">
        <f t="shared" si="8"/>
        <v>0</v>
      </c>
      <c r="O26" s="313">
        <f t="shared" si="8"/>
        <v>6724.2</v>
      </c>
      <c r="P26" s="313">
        <f t="shared" si="8"/>
        <v>6724.2</v>
      </c>
    </row>
    <row r="27" spans="1:16" s="186" customFormat="1" x14ac:dyDescent="0.25">
      <c r="A27" s="184"/>
      <c r="B27" s="173" t="s">
        <v>341</v>
      </c>
      <c r="C27" s="174" t="s">
        <v>240</v>
      </c>
      <c r="D27" s="174" t="s">
        <v>183</v>
      </c>
      <c r="E27" s="174" t="s">
        <v>292</v>
      </c>
      <c r="F27" s="175" t="s">
        <v>366</v>
      </c>
      <c r="G27" s="174"/>
      <c r="H27" s="179"/>
      <c r="I27" s="272">
        <f>I28+I30+I33+I29</f>
        <v>6724.2</v>
      </c>
      <c r="J27" s="272">
        <f t="shared" ref="J27:P27" si="9">J28+J30+J33+J29</f>
        <v>0</v>
      </c>
      <c r="K27" s="272">
        <f t="shared" si="9"/>
        <v>0</v>
      </c>
      <c r="L27" s="272">
        <f t="shared" si="9"/>
        <v>0</v>
      </c>
      <c r="M27" s="272" t="e">
        <f t="shared" si="9"/>
        <v>#VALUE!</v>
      </c>
      <c r="N27" s="272">
        <f t="shared" si="9"/>
        <v>0</v>
      </c>
      <c r="O27" s="272">
        <f t="shared" si="9"/>
        <v>6724.2</v>
      </c>
      <c r="P27" s="272">
        <f t="shared" si="9"/>
        <v>6724.2</v>
      </c>
    </row>
    <row r="28" spans="1:16" s="186" customFormat="1" ht="59.25" customHeight="1" x14ac:dyDescent="0.25">
      <c r="A28" s="184"/>
      <c r="B28" s="173" t="s">
        <v>359</v>
      </c>
      <c r="C28" s="174" t="s">
        <v>240</v>
      </c>
      <c r="D28" s="174" t="s">
        <v>183</v>
      </c>
      <c r="E28" s="174" t="s">
        <v>292</v>
      </c>
      <c r="F28" s="178" t="s">
        <v>367</v>
      </c>
      <c r="G28" s="174" t="s">
        <v>345</v>
      </c>
      <c r="H28" s="179">
        <v>6841500</v>
      </c>
      <c r="I28" s="272">
        <v>5069.1000000000004</v>
      </c>
      <c r="L28" s="319"/>
      <c r="M28" s="320">
        <v>460.8</v>
      </c>
      <c r="N28" s="394"/>
      <c r="O28" s="272">
        <v>5069.1000000000004</v>
      </c>
      <c r="P28" s="272">
        <v>5069.1000000000004</v>
      </c>
    </row>
    <row r="29" spans="1:16" s="186" customFormat="1" ht="30" x14ac:dyDescent="0.25">
      <c r="A29" s="184"/>
      <c r="B29" s="178" t="s">
        <v>368</v>
      </c>
      <c r="C29" s="157" t="s">
        <v>240</v>
      </c>
      <c r="D29" s="174" t="s">
        <v>183</v>
      </c>
      <c r="E29" s="174" t="s">
        <v>292</v>
      </c>
      <c r="F29" s="178" t="s">
        <v>371</v>
      </c>
      <c r="G29" s="174" t="s">
        <v>370</v>
      </c>
      <c r="H29" s="179"/>
      <c r="I29" s="272">
        <v>2</v>
      </c>
      <c r="L29" s="317"/>
      <c r="M29" s="317"/>
      <c r="N29" s="394"/>
      <c r="O29" s="272">
        <v>2</v>
      </c>
      <c r="P29" s="272">
        <v>2</v>
      </c>
    </row>
    <row r="30" spans="1:16" s="186" customFormat="1" ht="44.25" customHeight="1" x14ac:dyDescent="0.25">
      <c r="A30" s="184"/>
      <c r="B30" s="173" t="s">
        <v>346</v>
      </c>
      <c r="C30" s="157" t="s">
        <v>240</v>
      </c>
      <c r="D30" s="174" t="s">
        <v>183</v>
      </c>
      <c r="E30" s="174" t="s">
        <v>292</v>
      </c>
      <c r="F30" s="178" t="s">
        <v>371</v>
      </c>
      <c r="G30" s="174" t="s">
        <v>348</v>
      </c>
      <c r="H30" s="179">
        <v>2886600</v>
      </c>
      <c r="I30" s="272">
        <v>1473.7</v>
      </c>
      <c r="J30" s="191"/>
      <c r="L30" s="317"/>
      <c r="M30" s="317" t="s">
        <v>888</v>
      </c>
      <c r="N30" s="394"/>
      <c r="O30" s="272">
        <v>1473.7</v>
      </c>
      <c r="P30" s="272">
        <v>1473.7</v>
      </c>
    </row>
    <row r="31" spans="1:16" s="186" customFormat="1" ht="30" x14ac:dyDescent="0.25">
      <c r="A31" s="184"/>
      <c r="B31" s="178" t="s">
        <v>372</v>
      </c>
      <c r="C31" s="157" t="s">
        <v>240</v>
      </c>
      <c r="D31" s="174" t="s">
        <v>183</v>
      </c>
      <c r="E31" s="174" t="s">
        <v>292</v>
      </c>
      <c r="F31" s="178" t="s">
        <v>371</v>
      </c>
      <c r="G31" s="174" t="s">
        <v>373</v>
      </c>
      <c r="H31" s="179"/>
      <c r="I31" s="272"/>
      <c r="J31" s="191"/>
      <c r="L31" s="317"/>
      <c r="M31" s="317"/>
      <c r="N31" s="394"/>
      <c r="O31" s="397"/>
      <c r="P31" s="397"/>
    </row>
    <row r="32" spans="1:16" s="186" customFormat="1" ht="30" x14ac:dyDescent="0.25">
      <c r="A32" s="184"/>
      <c r="B32" s="178" t="s">
        <v>374</v>
      </c>
      <c r="C32" s="157" t="s">
        <v>240</v>
      </c>
      <c r="D32" s="174" t="s">
        <v>183</v>
      </c>
      <c r="E32" s="174" t="s">
        <v>292</v>
      </c>
      <c r="F32" s="178" t="s">
        <v>369</v>
      </c>
      <c r="G32" s="174" t="s">
        <v>351</v>
      </c>
      <c r="H32" s="179"/>
      <c r="I32" s="272"/>
      <c r="L32" s="317"/>
      <c r="M32" s="317"/>
      <c r="N32" s="394"/>
      <c r="O32" s="397"/>
      <c r="P32" s="397"/>
    </row>
    <row r="33" spans="1:16" s="186" customFormat="1" ht="29.25" customHeight="1" x14ac:dyDescent="0.25">
      <c r="A33" s="184"/>
      <c r="B33" s="173" t="s">
        <v>375</v>
      </c>
      <c r="C33" s="157" t="s">
        <v>240</v>
      </c>
      <c r="D33" s="174" t="s">
        <v>183</v>
      </c>
      <c r="E33" s="174" t="s">
        <v>292</v>
      </c>
      <c r="F33" s="178" t="s">
        <v>371</v>
      </c>
      <c r="G33" s="174" t="s">
        <v>353</v>
      </c>
      <c r="H33" s="179">
        <v>64900</v>
      </c>
      <c r="I33" s="272">
        <v>179.4</v>
      </c>
      <c r="L33" s="317"/>
      <c r="M33" s="317"/>
      <c r="N33" s="394"/>
      <c r="O33" s="272">
        <v>179.4</v>
      </c>
      <c r="P33" s="272">
        <v>179.4</v>
      </c>
    </row>
    <row r="34" spans="1:16" s="186" customFormat="1" ht="30" x14ac:dyDescent="0.25">
      <c r="A34" s="184"/>
      <c r="B34" s="178" t="s">
        <v>376</v>
      </c>
      <c r="C34" s="157" t="s">
        <v>240</v>
      </c>
      <c r="D34" s="174" t="s">
        <v>183</v>
      </c>
      <c r="E34" s="174" t="s">
        <v>292</v>
      </c>
      <c r="F34" s="178" t="s">
        <v>371</v>
      </c>
      <c r="G34" s="174" t="s">
        <v>377</v>
      </c>
      <c r="H34" s="179"/>
      <c r="I34" s="180"/>
      <c r="L34" s="317"/>
      <c r="M34" s="317"/>
      <c r="N34" s="394"/>
      <c r="O34" s="397"/>
      <c r="P34" s="397"/>
    </row>
    <row r="35" spans="1:16" s="186" customFormat="1" x14ac:dyDescent="0.25">
      <c r="A35" s="166"/>
      <c r="B35" s="224" t="s">
        <v>378</v>
      </c>
      <c r="C35" s="168" t="s">
        <v>240</v>
      </c>
      <c r="D35" s="168" t="s">
        <v>183</v>
      </c>
      <c r="E35" s="168" t="s">
        <v>188</v>
      </c>
      <c r="F35" s="190" t="s">
        <v>379</v>
      </c>
      <c r="G35" s="168" t="s">
        <v>181</v>
      </c>
      <c r="H35" s="187">
        <f>H36</f>
        <v>0</v>
      </c>
      <c r="I35" s="188">
        <f>I36</f>
        <v>0</v>
      </c>
      <c r="L35" s="317"/>
      <c r="M35" s="317"/>
      <c r="N35" s="394"/>
      <c r="O35" s="397"/>
      <c r="P35" s="397"/>
    </row>
    <row r="36" spans="1:16" s="186" customFormat="1" x14ac:dyDescent="0.25">
      <c r="A36" s="184"/>
      <c r="B36" s="178" t="s">
        <v>380</v>
      </c>
      <c r="C36" s="174" t="s">
        <v>240</v>
      </c>
      <c r="D36" s="174" t="s">
        <v>183</v>
      </c>
      <c r="E36" s="174" t="s">
        <v>188</v>
      </c>
      <c r="F36" s="178" t="s">
        <v>381</v>
      </c>
      <c r="G36" s="174" t="s">
        <v>382</v>
      </c>
      <c r="H36" s="179"/>
      <c r="I36" s="180"/>
      <c r="L36" s="317"/>
      <c r="M36" s="317"/>
      <c r="N36" s="394"/>
      <c r="O36" s="397"/>
      <c r="P36" s="397"/>
    </row>
    <row r="37" spans="1:16" s="186" customFormat="1" ht="28.5" x14ac:dyDescent="0.25">
      <c r="A37" s="166"/>
      <c r="B37" s="223" t="s">
        <v>294</v>
      </c>
      <c r="C37" s="168" t="s">
        <v>240</v>
      </c>
      <c r="D37" s="168" t="s">
        <v>183</v>
      </c>
      <c r="E37" s="168" t="s">
        <v>295</v>
      </c>
      <c r="F37" s="169"/>
      <c r="G37" s="168"/>
      <c r="H37" s="187">
        <f>H40</f>
        <v>50000</v>
      </c>
      <c r="I37" s="188">
        <f>I40</f>
        <v>150</v>
      </c>
      <c r="J37" s="188">
        <f t="shared" ref="J37:P37" si="10">J40</f>
        <v>0</v>
      </c>
      <c r="K37" s="188">
        <f t="shared" si="10"/>
        <v>0</v>
      </c>
      <c r="L37" s="188">
        <f t="shared" si="10"/>
        <v>0</v>
      </c>
      <c r="M37" s="188">
        <f t="shared" si="10"/>
        <v>0</v>
      </c>
      <c r="N37" s="188">
        <f t="shared" si="10"/>
        <v>0</v>
      </c>
      <c r="O37" s="188">
        <f t="shared" si="10"/>
        <v>150</v>
      </c>
      <c r="P37" s="188">
        <f t="shared" si="10"/>
        <v>150</v>
      </c>
    </row>
    <row r="38" spans="1:16" s="186" customFormat="1" x14ac:dyDescent="0.25">
      <c r="A38" s="166"/>
      <c r="B38" s="192" t="s">
        <v>383</v>
      </c>
      <c r="C38" s="174" t="s">
        <v>240</v>
      </c>
      <c r="D38" s="174" t="s">
        <v>183</v>
      </c>
      <c r="E38" s="174" t="s">
        <v>295</v>
      </c>
      <c r="F38" s="175" t="s">
        <v>384</v>
      </c>
      <c r="G38" s="174"/>
      <c r="H38" s="179"/>
      <c r="I38" s="180">
        <f>I39</f>
        <v>150</v>
      </c>
      <c r="J38" s="180">
        <f t="shared" ref="J38:P39" si="11">J39</f>
        <v>0</v>
      </c>
      <c r="K38" s="180">
        <f t="shared" si="11"/>
        <v>0</v>
      </c>
      <c r="L38" s="180">
        <f t="shared" si="11"/>
        <v>0</v>
      </c>
      <c r="M38" s="180">
        <f t="shared" si="11"/>
        <v>0</v>
      </c>
      <c r="N38" s="180">
        <f t="shared" si="11"/>
        <v>0</v>
      </c>
      <c r="O38" s="180">
        <f t="shared" si="11"/>
        <v>150</v>
      </c>
      <c r="P38" s="180">
        <f t="shared" si="11"/>
        <v>150</v>
      </c>
    </row>
    <row r="39" spans="1:16" s="186" customFormat="1" x14ac:dyDescent="0.25">
      <c r="A39" s="166"/>
      <c r="B39" s="173" t="s">
        <v>341</v>
      </c>
      <c r="C39" s="174" t="s">
        <v>240</v>
      </c>
      <c r="D39" s="174" t="s">
        <v>183</v>
      </c>
      <c r="E39" s="174" t="s">
        <v>295</v>
      </c>
      <c r="F39" s="175" t="s">
        <v>385</v>
      </c>
      <c r="G39" s="174"/>
      <c r="H39" s="179"/>
      <c r="I39" s="180">
        <f>I40</f>
        <v>150</v>
      </c>
      <c r="J39" s="180">
        <f t="shared" si="11"/>
        <v>0</v>
      </c>
      <c r="K39" s="180">
        <f t="shared" si="11"/>
        <v>0</v>
      </c>
      <c r="L39" s="180">
        <f t="shared" si="11"/>
        <v>0</v>
      </c>
      <c r="M39" s="180">
        <f t="shared" si="11"/>
        <v>0</v>
      </c>
      <c r="N39" s="180">
        <f t="shared" si="11"/>
        <v>0</v>
      </c>
      <c r="O39" s="180">
        <f t="shared" si="11"/>
        <v>150</v>
      </c>
      <c r="P39" s="180">
        <f t="shared" si="11"/>
        <v>150</v>
      </c>
    </row>
    <row r="40" spans="1:16" s="186" customFormat="1" ht="60" x14ac:dyDescent="0.25">
      <c r="A40" s="184"/>
      <c r="B40" s="173" t="s">
        <v>346</v>
      </c>
      <c r="C40" s="174" t="s">
        <v>240</v>
      </c>
      <c r="D40" s="174" t="s">
        <v>183</v>
      </c>
      <c r="E40" s="174" t="s">
        <v>295</v>
      </c>
      <c r="F40" s="178" t="s">
        <v>386</v>
      </c>
      <c r="G40" s="174" t="s">
        <v>348</v>
      </c>
      <c r="H40" s="179">
        <v>50000</v>
      </c>
      <c r="I40" s="272">
        <v>150</v>
      </c>
      <c r="L40" s="317"/>
      <c r="M40" s="317"/>
      <c r="N40" s="394"/>
      <c r="O40" s="272">
        <v>150</v>
      </c>
      <c r="P40" s="272">
        <v>150</v>
      </c>
    </row>
    <row r="41" spans="1:16" s="186" customFormat="1" x14ac:dyDescent="0.25">
      <c r="A41" s="184"/>
      <c r="B41" s="189" t="s">
        <v>296</v>
      </c>
      <c r="C41" s="168" t="s">
        <v>240</v>
      </c>
      <c r="D41" s="168" t="s">
        <v>183</v>
      </c>
      <c r="E41" s="168" t="s">
        <v>206</v>
      </c>
      <c r="F41" s="169"/>
      <c r="G41" s="168"/>
      <c r="H41" s="187">
        <f>H44</f>
        <v>300000</v>
      </c>
      <c r="I41" s="313">
        <f>I44</f>
        <v>200</v>
      </c>
      <c r="J41" s="313">
        <f t="shared" ref="J41:P41" si="12">J44</f>
        <v>0</v>
      </c>
      <c r="K41" s="313">
        <f t="shared" si="12"/>
        <v>0</v>
      </c>
      <c r="L41" s="313">
        <f t="shared" si="12"/>
        <v>0</v>
      </c>
      <c r="M41" s="313">
        <f t="shared" si="12"/>
        <v>0</v>
      </c>
      <c r="N41" s="313">
        <f t="shared" si="12"/>
        <v>0</v>
      </c>
      <c r="O41" s="313">
        <f t="shared" si="12"/>
        <v>200</v>
      </c>
      <c r="P41" s="313">
        <f t="shared" si="12"/>
        <v>200</v>
      </c>
    </row>
    <row r="42" spans="1:16" s="186" customFormat="1" ht="30" x14ac:dyDescent="0.25">
      <c r="A42" s="184"/>
      <c r="B42" s="173" t="s">
        <v>387</v>
      </c>
      <c r="C42" s="174" t="s">
        <v>240</v>
      </c>
      <c r="D42" s="174" t="s">
        <v>183</v>
      </c>
      <c r="E42" s="174" t="s">
        <v>388</v>
      </c>
      <c r="F42" s="175" t="s">
        <v>384</v>
      </c>
      <c r="G42" s="168"/>
      <c r="H42" s="187"/>
      <c r="I42" s="272">
        <f>I43</f>
        <v>200</v>
      </c>
      <c r="J42" s="272">
        <f t="shared" ref="J42:P43" si="13">J43</f>
        <v>0</v>
      </c>
      <c r="K42" s="272">
        <f t="shared" si="13"/>
        <v>0</v>
      </c>
      <c r="L42" s="272">
        <f t="shared" si="13"/>
        <v>0</v>
      </c>
      <c r="M42" s="272">
        <f t="shared" si="13"/>
        <v>0</v>
      </c>
      <c r="N42" s="272">
        <f t="shared" si="13"/>
        <v>0</v>
      </c>
      <c r="O42" s="272">
        <f t="shared" si="13"/>
        <v>200</v>
      </c>
      <c r="P42" s="272">
        <f t="shared" si="13"/>
        <v>200</v>
      </c>
    </row>
    <row r="43" spans="1:16" s="186" customFormat="1" x14ac:dyDescent="0.25">
      <c r="A43" s="184"/>
      <c r="B43" s="173" t="s">
        <v>341</v>
      </c>
      <c r="C43" s="174" t="s">
        <v>240</v>
      </c>
      <c r="D43" s="174" t="s">
        <v>183</v>
      </c>
      <c r="E43" s="174" t="s">
        <v>206</v>
      </c>
      <c r="F43" s="175" t="s">
        <v>385</v>
      </c>
      <c r="G43" s="168"/>
      <c r="H43" s="187"/>
      <c r="I43" s="272">
        <f>I44</f>
        <v>200</v>
      </c>
      <c r="J43" s="272">
        <f t="shared" si="13"/>
        <v>0</v>
      </c>
      <c r="K43" s="272">
        <f t="shared" si="13"/>
        <v>0</v>
      </c>
      <c r="L43" s="272">
        <f t="shared" si="13"/>
        <v>0</v>
      </c>
      <c r="M43" s="272">
        <f t="shared" si="13"/>
        <v>0</v>
      </c>
      <c r="N43" s="272">
        <f t="shared" si="13"/>
        <v>0</v>
      </c>
      <c r="O43" s="272">
        <f t="shared" si="13"/>
        <v>200</v>
      </c>
      <c r="P43" s="272">
        <f t="shared" si="13"/>
        <v>200</v>
      </c>
    </row>
    <row r="44" spans="1:16" s="186" customFormat="1" ht="45" x14ac:dyDescent="0.25">
      <c r="A44" s="184"/>
      <c r="B44" s="173" t="s">
        <v>389</v>
      </c>
      <c r="C44" s="174" t="s">
        <v>240</v>
      </c>
      <c r="D44" s="174" t="s">
        <v>183</v>
      </c>
      <c r="E44" s="174" t="s">
        <v>206</v>
      </c>
      <c r="F44" s="178" t="s">
        <v>390</v>
      </c>
      <c r="G44" s="174" t="s">
        <v>353</v>
      </c>
      <c r="H44" s="179">
        <v>300000</v>
      </c>
      <c r="I44" s="272">
        <v>200</v>
      </c>
      <c r="L44" s="317"/>
      <c r="M44" s="317"/>
      <c r="N44" s="394"/>
      <c r="O44" s="272">
        <v>200</v>
      </c>
      <c r="P44" s="272">
        <v>200</v>
      </c>
    </row>
    <row r="45" spans="1:16" s="186" customFormat="1" x14ac:dyDescent="0.25">
      <c r="A45" s="184"/>
      <c r="B45" s="223" t="s">
        <v>297</v>
      </c>
      <c r="C45" s="168" t="s">
        <v>240</v>
      </c>
      <c r="D45" s="168" t="s">
        <v>183</v>
      </c>
      <c r="E45" s="168" t="s">
        <v>235</v>
      </c>
      <c r="F45" s="190"/>
      <c r="G45" s="168"/>
      <c r="H45" s="187" t="e">
        <f>H46+H49+H53+H62+H69+H76</f>
        <v>#REF!</v>
      </c>
      <c r="I45" s="313">
        <f>I46+I49+I53+I62+I69+I76+I80+I84+I88+I57</f>
        <v>4970.2000000000007</v>
      </c>
      <c r="J45" s="313">
        <f t="shared" ref="J45:P45" si="14">J46+J49+J53+J62+J69+J76+J80+J84+J88+J57</f>
        <v>3</v>
      </c>
      <c r="K45" s="313">
        <f t="shared" si="14"/>
        <v>3</v>
      </c>
      <c r="L45" s="313">
        <f t="shared" si="14"/>
        <v>3</v>
      </c>
      <c r="M45" s="313">
        <f t="shared" si="14"/>
        <v>172.2</v>
      </c>
      <c r="N45" s="313">
        <f t="shared" si="14"/>
        <v>3</v>
      </c>
      <c r="O45" s="313">
        <f t="shared" si="14"/>
        <v>4970.2000000000007</v>
      </c>
      <c r="P45" s="313">
        <f t="shared" si="14"/>
        <v>4970.2000000000007</v>
      </c>
    </row>
    <row r="46" spans="1:16" s="186" customFormat="1" ht="30" x14ac:dyDescent="0.25">
      <c r="A46" s="184"/>
      <c r="B46" s="173" t="s">
        <v>364</v>
      </c>
      <c r="C46" s="174" t="s">
        <v>240</v>
      </c>
      <c r="D46" s="174" t="s">
        <v>183</v>
      </c>
      <c r="E46" s="174" t="s">
        <v>235</v>
      </c>
      <c r="F46" s="175" t="s">
        <v>365</v>
      </c>
      <c r="G46" s="174"/>
      <c r="H46" s="179">
        <f>H48</f>
        <v>1192400</v>
      </c>
      <c r="I46" s="272">
        <f>I48</f>
        <v>871.6</v>
      </c>
      <c r="J46" s="272">
        <f t="shared" ref="J46:P46" si="15">J48</f>
        <v>0</v>
      </c>
      <c r="K46" s="272">
        <f t="shared" si="15"/>
        <v>0</v>
      </c>
      <c r="L46" s="272">
        <f t="shared" si="15"/>
        <v>0</v>
      </c>
      <c r="M46" s="272">
        <f t="shared" si="15"/>
        <v>79.2</v>
      </c>
      <c r="N46" s="272">
        <f t="shared" si="15"/>
        <v>0</v>
      </c>
      <c r="O46" s="272">
        <f t="shared" si="15"/>
        <v>871.6</v>
      </c>
      <c r="P46" s="272">
        <f t="shared" si="15"/>
        <v>871.6</v>
      </c>
    </row>
    <row r="47" spans="1:16" s="186" customFormat="1" x14ac:dyDescent="0.25">
      <c r="A47" s="184"/>
      <c r="B47" s="173" t="s">
        <v>341</v>
      </c>
      <c r="C47" s="174" t="s">
        <v>240</v>
      </c>
      <c r="D47" s="174" t="s">
        <v>183</v>
      </c>
      <c r="E47" s="174" t="s">
        <v>235</v>
      </c>
      <c r="F47" s="175" t="s">
        <v>366</v>
      </c>
      <c r="G47" s="174"/>
      <c r="H47" s="179"/>
      <c r="I47" s="272">
        <f>I48</f>
        <v>871.6</v>
      </c>
      <c r="J47" s="272">
        <f t="shared" ref="J47:P47" si="16">J48</f>
        <v>0</v>
      </c>
      <c r="K47" s="272">
        <f t="shared" si="16"/>
        <v>0</v>
      </c>
      <c r="L47" s="272">
        <f t="shared" si="16"/>
        <v>0</v>
      </c>
      <c r="M47" s="272">
        <f t="shared" si="16"/>
        <v>79.2</v>
      </c>
      <c r="N47" s="272">
        <f t="shared" si="16"/>
        <v>0</v>
      </c>
      <c r="O47" s="272">
        <f t="shared" si="16"/>
        <v>871.6</v>
      </c>
      <c r="P47" s="272">
        <f t="shared" si="16"/>
        <v>871.6</v>
      </c>
    </row>
    <row r="48" spans="1:16" s="186" customFormat="1" ht="60" customHeight="1" x14ac:dyDescent="0.25">
      <c r="A48" s="184"/>
      <c r="B48" s="173" t="s">
        <v>391</v>
      </c>
      <c r="C48" s="174" t="s">
        <v>240</v>
      </c>
      <c r="D48" s="174" t="s">
        <v>183</v>
      </c>
      <c r="E48" s="174" t="s">
        <v>235</v>
      </c>
      <c r="F48" s="178" t="s">
        <v>367</v>
      </c>
      <c r="G48" s="174" t="s">
        <v>345</v>
      </c>
      <c r="H48" s="179">
        <v>1192400</v>
      </c>
      <c r="I48" s="272">
        <v>871.6</v>
      </c>
      <c r="L48" s="320"/>
      <c r="M48" s="317">
        <v>79.2</v>
      </c>
      <c r="N48" s="394"/>
      <c r="O48" s="272">
        <v>871.6</v>
      </c>
      <c r="P48" s="272">
        <v>871.6</v>
      </c>
    </row>
    <row r="49" spans="1:16" s="186" customFormat="1" x14ac:dyDescent="0.25">
      <c r="A49" s="184"/>
      <c r="B49" s="353" t="s">
        <v>297</v>
      </c>
      <c r="C49" s="168" t="s">
        <v>240</v>
      </c>
      <c r="D49" s="168" t="s">
        <v>183</v>
      </c>
      <c r="E49" s="168" t="s">
        <v>235</v>
      </c>
      <c r="F49" s="169"/>
      <c r="G49" s="168"/>
      <c r="H49" s="187">
        <f>H52</f>
        <v>515000</v>
      </c>
      <c r="I49" s="188">
        <f>I52</f>
        <v>563.79999999999995</v>
      </c>
      <c r="J49" s="188">
        <f t="shared" ref="J49:P49" si="17">J52</f>
        <v>0</v>
      </c>
      <c r="K49" s="188">
        <f t="shared" si="17"/>
        <v>0</v>
      </c>
      <c r="L49" s="188">
        <f t="shared" si="17"/>
        <v>0</v>
      </c>
      <c r="M49" s="188">
        <f t="shared" si="17"/>
        <v>51.3</v>
      </c>
      <c r="N49" s="188">
        <f t="shared" si="17"/>
        <v>0</v>
      </c>
      <c r="O49" s="188">
        <f t="shared" si="17"/>
        <v>563.79999999999995</v>
      </c>
      <c r="P49" s="188">
        <f t="shared" si="17"/>
        <v>563.79999999999995</v>
      </c>
    </row>
    <row r="50" spans="1:16" s="186" customFormat="1" ht="30" x14ac:dyDescent="0.25">
      <c r="A50" s="184"/>
      <c r="B50" s="173" t="s">
        <v>364</v>
      </c>
      <c r="C50" s="174" t="s">
        <v>240</v>
      </c>
      <c r="D50" s="174" t="s">
        <v>183</v>
      </c>
      <c r="E50" s="174" t="s">
        <v>235</v>
      </c>
      <c r="F50" s="175" t="s">
        <v>365</v>
      </c>
      <c r="G50" s="174"/>
      <c r="H50" s="187"/>
      <c r="I50" s="180">
        <f>I51</f>
        <v>563.79999999999995</v>
      </c>
      <c r="J50" s="180">
        <f t="shared" ref="J50:P51" si="18">J51</f>
        <v>0</v>
      </c>
      <c r="K50" s="180">
        <f t="shared" si="18"/>
        <v>0</v>
      </c>
      <c r="L50" s="180">
        <f t="shared" si="18"/>
        <v>0</v>
      </c>
      <c r="M50" s="180">
        <f t="shared" si="18"/>
        <v>51.3</v>
      </c>
      <c r="N50" s="180">
        <f t="shared" si="18"/>
        <v>0</v>
      </c>
      <c r="O50" s="180">
        <f t="shared" si="18"/>
        <v>563.79999999999995</v>
      </c>
      <c r="P50" s="180">
        <f t="shared" si="18"/>
        <v>563.79999999999995</v>
      </c>
    </row>
    <row r="51" spans="1:16" s="186" customFormat="1" x14ac:dyDescent="0.25">
      <c r="A51" s="184"/>
      <c r="B51" s="173" t="s">
        <v>341</v>
      </c>
      <c r="C51" s="174" t="s">
        <v>240</v>
      </c>
      <c r="D51" s="174" t="s">
        <v>183</v>
      </c>
      <c r="E51" s="174" t="s">
        <v>235</v>
      </c>
      <c r="F51" s="175" t="s">
        <v>366</v>
      </c>
      <c r="G51" s="174"/>
      <c r="H51" s="187"/>
      <c r="I51" s="180">
        <f>I52</f>
        <v>563.79999999999995</v>
      </c>
      <c r="J51" s="180">
        <f t="shared" si="18"/>
        <v>0</v>
      </c>
      <c r="K51" s="180">
        <f t="shared" si="18"/>
        <v>0</v>
      </c>
      <c r="L51" s="180">
        <f t="shared" si="18"/>
        <v>0</v>
      </c>
      <c r="M51" s="180">
        <f t="shared" si="18"/>
        <v>51.3</v>
      </c>
      <c r="N51" s="180">
        <f t="shared" si="18"/>
        <v>0</v>
      </c>
      <c r="O51" s="180">
        <f t="shared" si="18"/>
        <v>563.79999999999995</v>
      </c>
      <c r="P51" s="180">
        <f t="shared" si="18"/>
        <v>563.79999999999995</v>
      </c>
    </row>
    <row r="52" spans="1:16" s="186" customFormat="1" ht="105" x14ac:dyDescent="0.25">
      <c r="A52" s="184"/>
      <c r="B52" s="173" t="s">
        <v>392</v>
      </c>
      <c r="C52" s="174" t="s">
        <v>240</v>
      </c>
      <c r="D52" s="174" t="s">
        <v>183</v>
      </c>
      <c r="E52" s="174" t="s">
        <v>235</v>
      </c>
      <c r="F52" s="178" t="s">
        <v>367</v>
      </c>
      <c r="G52" s="174" t="s">
        <v>345</v>
      </c>
      <c r="H52" s="179">
        <v>515000</v>
      </c>
      <c r="I52" s="272">
        <v>563.79999999999995</v>
      </c>
      <c r="L52" s="317"/>
      <c r="M52" s="317">
        <v>51.3</v>
      </c>
      <c r="N52" s="394"/>
      <c r="O52" s="272">
        <v>563.79999999999995</v>
      </c>
      <c r="P52" s="272">
        <v>563.79999999999995</v>
      </c>
    </row>
    <row r="53" spans="1:16" s="186" customFormat="1" x14ac:dyDescent="0.25">
      <c r="A53" s="184"/>
      <c r="B53" s="223" t="s">
        <v>297</v>
      </c>
      <c r="C53" s="168" t="s">
        <v>240</v>
      </c>
      <c r="D53" s="168" t="s">
        <v>183</v>
      </c>
      <c r="E53" s="168" t="s">
        <v>235</v>
      </c>
      <c r="F53" s="169"/>
      <c r="G53" s="168"/>
      <c r="H53" s="187">
        <f>H56</f>
        <v>378100</v>
      </c>
      <c r="I53" s="313">
        <f>I56</f>
        <v>425.8</v>
      </c>
      <c r="J53" s="313">
        <f t="shared" ref="J53:P53" si="19">J56</f>
        <v>0</v>
      </c>
      <c r="K53" s="313">
        <f t="shared" si="19"/>
        <v>0</v>
      </c>
      <c r="L53" s="313">
        <f t="shared" si="19"/>
        <v>0</v>
      </c>
      <c r="M53" s="313">
        <f t="shared" si="19"/>
        <v>38.700000000000003</v>
      </c>
      <c r="N53" s="313">
        <f t="shared" si="19"/>
        <v>0</v>
      </c>
      <c r="O53" s="313">
        <f t="shared" si="19"/>
        <v>425.8</v>
      </c>
      <c r="P53" s="313">
        <f t="shared" si="19"/>
        <v>425.8</v>
      </c>
    </row>
    <row r="54" spans="1:16" s="186" customFormat="1" ht="30" x14ac:dyDescent="0.25">
      <c r="A54" s="184"/>
      <c r="B54" s="173" t="s">
        <v>364</v>
      </c>
      <c r="C54" s="174" t="s">
        <v>240</v>
      </c>
      <c r="D54" s="174" t="s">
        <v>183</v>
      </c>
      <c r="E54" s="174" t="s">
        <v>235</v>
      </c>
      <c r="F54" s="175" t="s">
        <v>365</v>
      </c>
      <c r="G54" s="174"/>
      <c r="H54" s="187"/>
      <c r="I54" s="272">
        <f>I55</f>
        <v>425.8</v>
      </c>
      <c r="J54" s="272">
        <f t="shared" ref="J54:P55" si="20">J55</f>
        <v>0</v>
      </c>
      <c r="K54" s="272">
        <f t="shared" si="20"/>
        <v>0</v>
      </c>
      <c r="L54" s="272">
        <f t="shared" si="20"/>
        <v>0</v>
      </c>
      <c r="M54" s="272">
        <f t="shared" si="20"/>
        <v>38.700000000000003</v>
      </c>
      <c r="N54" s="272">
        <f t="shared" si="20"/>
        <v>0</v>
      </c>
      <c r="O54" s="272">
        <f t="shared" si="20"/>
        <v>425.8</v>
      </c>
      <c r="P54" s="272">
        <f t="shared" si="20"/>
        <v>425.8</v>
      </c>
    </row>
    <row r="55" spans="1:16" s="186" customFormat="1" x14ac:dyDescent="0.25">
      <c r="A55" s="184"/>
      <c r="B55" s="173" t="s">
        <v>341</v>
      </c>
      <c r="C55" s="174" t="s">
        <v>240</v>
      </c>
      <c r="D55" s="174" t="s">
        <v>183</v>
      </c>
      <c r="E55" s="174" t="s">
        <v>235</v>
      </c>
      <c r="F55" s="175" t="s">
        <v>366</v>
      </c>
      <c r="G55" s="174"/>
      <c r="H55" s="187"/>
      <c r="I55" s="272">
        <f>I56</f>
        <v>425.8</v>
      </c>
      <c r="J55" s="272">
        <f t="shared" si="20"/>
        <v>0</v>
      </c>
      <c r="K55" s="272">
        <f t="shared" si="20"/>
        <v>0</v>
      </c>
      <c r="L55" s="272">
        <f t="shared" si="20"/>
        <v>0</v>
      </c>
      <c r="M55" s="272">
        <f t="shared" si="20"/>
        <v>38.700000000000003</v>
      </c>
      <c r="N55" s="272">
        <f t="shared" si="20"/>
        <v>0</v>
      </c>
      <c r="O55" s="272">
        <f t="shared" si="20"/>
        <v>425.8</v>
      </c>
      <c r="P55" s="272">
        <f t="shared" si="20"/>
        <v>425.8</v>
      </c>
    </row>
    <row r="56" spans="1:16" s="186" customFormat="1" ht="105" x14ac:dyDescent="0.25">
      <c r="A56" s="184"/>
      <c r="B56" s="173" t="s">
        <v>393</v>
      </c>
      <c r="C56" s="174" t="s">
        <v>240</v>
      </c>
      <c r="D56" s="174" t="s">
        <v>183</v>
      </c>
      <c r="E56" s="174" t="s">
        <v>235</v>
      </c>
      <c r="F56" s="178" t="s">
        <v>367</v>
      </c>
      <c r="G56" s="174" t="s">
        <v>345</v>
      </c>
      <c r="H56" s="179">
        <v>378100</v>
      </c>
      <c r="I56" s="272">
        <v>425.8</v>
      </c>
      <c r="L56" s="317"/>
      <c r="M56" s="317">
        <v>38.700000000000003</v>
      </c>
      <c r="N56" s="394"/>
      <c r="O56" s="272">
        <v>425.8</v>
      </c>
      <c r="P56" s="272">
        <v>425.8</v>
      </c>
    </row>
    <row r="57" spans="1:16" s="186" customFormat="1" ht="21.75" customHeight="1" x14ac:dyDescent="0.25">
      <c r="A57" s="184"/>
      <c r="B57" s="193" t="s">
        <v>297</v>
      </c>
      <c r="C57" s="168" t="s">
        <v>240</v>
      </c>
      <c r="D57" s="194" t="s">
        <v>183</v>
      </c>
      <c r="E57" s="194" t="s">
        <v>235</v>
      </c>
      <c r="F57" s="195"/>
      <c r="G57" s="196"/>
      <c r="H57" s="196"/>
      <c r="I57" s="197">
        <f>I58</f>
        <v>0</v>
      </c>
      <c r="J57" s="197">
        <f t="shared" ref="J57:P60" si="21">J58</f>
        <v>0</v>
      </c>
      <c r="K57" s="197">
        <f t="shared" si="21"/>
        <v>0</v>
      </c>
      <c r="L57" s="197">
        <f t="shared" si="21"/>
        <v>0</v>
      </c>
      <c r="M57" s="197">
        <f t="shared" si="21"/>
        <v>0</v>
      </c>
      <c r="N57" s="197">
        <f t="shared" si="21"/>
        <v>0</v>
      </c>
      <c r="O57" s="197">
        <f t="shared" si="21"/>
        <v>0</v>
      </c>
      <c r="P57" s="197">
        <f t="shared" si="21"/>
        <v>0</v>
      </c>
    </row>
    <row r="58" spans="1:16" s="186" customFormat="1" ht="29.25" customHeight="1" x14ac:dyDescent="0.25">
      <c r="A58" s="184"/>
      <c r="B58" s="198" t="s">
        <v>394</v>
      </c>
      <c r="C58" s="174" t="s">
        <v>240</v>
      </c>
      <c r="D58" s="157" t="s">
        <v>183</v>
      </c>
      <c r="E58" s="157" t="s">
        <v>235</v>
      </c>
      <c r="F58" s="199" t="s">
        <v>183</v>
      </c>
      <c r="G58" s="200"/>
      <c r="H58" s="200"/>
      <c r="I58" s="180">
        <f>I59</f>
        <v>0</v>
      </c>
      <c r="J58" s="180">
        <f t="shared" si="21"/>
        <v>0</v>
      </c>
      <c r="K58" s="180">
        <f t="shared" si="21"/>
        <v>0</v>
      </c>
      <c r="L58" s="180">
        <f t="shared" si="21"/>
        <v>0</v>
      </c>
      <c r="M58" s="180">
        <f t="shared" si="21"/>
        <v>0</v>
      </c>
      <c r="N58" s="180">
        <f t="shared" si="21"/>
        <v>0</v>
      </c>
      <c r="O58" s="180">
        <f t="shared" si="21"/>
        <v>0</v>
      </c>
      <c r="P58" s="180">
        <f t="shared" si="21"/>
        <v>0</v>
      </c>
    </row>
    <row r="59" spans="1:16" s="186" customFormat="1" ht="31.5" customHeight="1" x14ac:dyDescent="0.25">
      <c r="A59" s="184"/>
      <c r="B59" s="198" t="s">
        <v>395</v>
      </c>
      <c r="C59" s="174" t="s">
        <v>240</v>
      </c>
      <c r="D59" s="157" t="s">
        <v>183</v>
      </c>
      <c r="E59" s="157" t="s">
        <v>235</v>
      </c>
      <c r="F59" s="199" t="s">
        <v>396</v>
      </c>
      <c r="G59" s="200"/>
      <c r="H59" s="200"/>
      <c r="I59" s="180">
        <f>I60</f>
        <v>0</v>
      </c>
      <c r="J59" s="180">
        <f t="shared" si="21"/>
        <v>0</v>
      </c>
      <c r="K59" s="180">
        <f t="shared" si="21"/>
        <v>0</v>
      </c>
      <c r="L59" s="180">
        <f t="shared" si="21"/>
        <v>0</v>
      </c>
      <c r="M59" s="180">
        <f t="shared" si="21"/>
        <v>0</v>
      </c>
      <c r="N59" s="180">
        <f t="shared" si="21"/>
        <v>0</v>
      </c>
      <c r="O59" s="180">
        <f t="shared" si="21"/>
        <v>0</v>
      </c>
      <c r="P59" s="180">
        <f t="shared" si="21"/>
        <v>0</v>
      </c>
    </row>
    <row r="60" spans="1:16" s="186" customFormat="1" ht="41.25" customHeight="1" x14ac:dyDescent="0.25">
      <c r="A60" s="184"/>
      <c r="B60" s="198" t="s">
        <v>397</v>
      </c>
      <c r="C60" s="174" t="s">
        <v>240</v>
      </c>
      <c r="D60" s="157" t="s">
        <v>183</v>
      </c>
      <c r="E60" s="157" t="s">
        <v>235</v>
      </c>
      <c r="F60" s="199" t="s">
        <v>398</v>
      </c>
      <c r="G60" s="200"/>
      <c r="H60" s="200" t="s">
        <v>190</v>
      </c>
      <c r="I60" s="180">
        <f>I61</f>
        <v>0</v>
      </c>
      <c r="J60" s="180">
        <f t="shared" si="21"/>
        <v>0</v>
      </c>
      <c r="K60" s="180">
        <f t="shared" si="21"/>
        <v>0</v>
      </c>
      <c r="L60" s="180">
        <f t="shared" si="21"/>
        <v>0</v>
      </c>
      <c r="M60" s="180">
        <f t="shared" si="21"/>
        <v>0</v>
      </c>
      <c r="N60" s="180">
        <f t="shared" si="21"/>
        <v>0</v>
      </c>
      <c r="O60" s="180">
        <f t="shared" si="21"/>
        <v>0</v>
      </c>
      <c r="P60" s="180">
        <f t="shared" si="21"/>
        <v>0</v>
      </c>
    </row>
    <row r="61" spans="1:16" s="186" customFormat="1" ht="45.75" customHeight="1" x14ac:dyDescent="0.25">
      <c r="A61" s="184"/>
      <c r="B61" s="198" t="s">
        <v>399</v>
      </c>
      <c r="C61" s="174" t="s">
        <v>240</v>
      </c>
      <c r="D61" s="174" t="s">
        <v>183</v>
      </c>
      <c r="E61" s="174" t="s">
        <v>235</v>
      </c>
      <c r="F61" s="175" t="s">
        <v>400</v>
      </c>
      <c r="G61" s="200" t="s">
        <v>348</v>
      </c>
      <c r="H61" s="201"/>
      <c r="I61" s="180">
        <v>0</v>
      </c>
      <c r="L61" s="317"/>
      <c r="M61" s="205"/>
      <c r="N61" s="394"/>
      <c r="O61" s="180">
        <v>0</v>
      </c>
      <c r="P61" s="180">
        <v>0</v>
      </c>
    </row>
    <row r="62" spans="1:16" s="186" customFormat="1" x14ac:dyDescent="0.25">
      <c r="A62" s="184"/>
      <c r="B62" s="354" t="s">
        <v>297</v>
      </c>
      <c r="C62" s="168" t="s">
        <v>240</v>
      </c>
      <c r="D62" s="168" t="s">
        <v>183</v>
      </c>
      <c r="E62" s="168" t="s">
        <v>235</v>
      </c>
      <c r="F62" s="169"/>
      <c r="G62" s="168"/>
      <c r="H62" s="187">
        <f>H65+H67+H68</f>
        <v>337700</v>
      </c>
      <c r="I62" s="188">
        <f>I65+I67+I68</f>
        <v>337.7</v>
      </c>
      <c r="J62" s="188">
        <f t="shared" ref="J62:P62" si="22">J65+J67+J68</f>
        <v>0</v>
      </c>
      <c r="K62" s="188">
        <f t="shared" si="22"/>
        <v>0</v>
      </c>
      <c r="L62" s="188">
        <f t="shared" si="22"/>
        <v>0</v>
      </c>
      <c r="M62" s="188">
        <f t="shared" si="22"/>
        <v>0</v>
      </c>
      <c r="N62" s="188">
        <f t="shared" si="22"/>
        <v>0</v>
      </c>
      <c r="O62" s="188">
        <f t="shared" si="22"/>
        <v>337.7</v>
      </c>
      <c r="P62" s="188">
        <f t="shared" si="22"/>
        <v>337.7</v>
      </c>
    </row>
    <row r="63" spans="1:16" s="186" customFormat="1" ht="30" x14ac:dyDescent="0.25">
      <c r="A63" s="184"/>
      <c r="B63" s="173" t="s">
        <v>387</v>
      </c>
      <c r="C63" s="174" t="s">
        <v>240</v>
      </c>
      <c r="D63" s="174" t="s">
        <v>183</v>
      </c>
      <c r="E63" s="174" t="s">
        <v>235</v>
      </c>
      <c r="F63" s="175" t="s">
        <v>384</v>
      </c>
      <c r="G63" s="174"/>
      <c r="H63" s="179"/>
      <c r="I63" s="180">
        <f>I64</f>
        <v>337.7</v>
      </c>
      <c r="J63" s="180">
        <f t="shared" ref="J63:P63" si="23">J64</f>
        <v>0</v>
      </c>
      <c r="K63" s="180">
        <f t="shared" si="23"/>
        <v>0</v>
      </c>
      <c r="L63" s="180">
        <f t="shared" si="23"/>
        <v>0</v>
      </c>
      <c r="M63" s="180">
        <f t="shared" si="23"/>
        <v>0</v>
      </c>
      <c r="N63" s="180">
        <f t="shared" si="23"/>
        <v>0</v>
      </c>
      <c r="O63" s="180">
        <f t="shared" si="23"/>
        <v>337.7</v>
      </c>
      <c r="P63" s="180">
        <f t="shared" si="23"/>
        <v>337.7</v>
      </c>
    </row>
    <row r="64" spans="1:16" s="186" customFormat="1" ht="27" customHeight="1" x14ac:dyDescent="0.25">
      <c r="A64" s="184"/>
      <c r="B64" s="173" t="s">
        <v>341</v>
      </c>
      <c r="C64" s="174" t="s">
        <v>240</v>
      </c>
      <c r="D64" s="174" t="s">
        <v>183</v>
      </c>
      <c r="E64" s="174" t="s">
        <v>235</v>
      </c>
      <c r="F64" s="175" t="s">
        <v>385</v>
      </c>
      <c r="G64" s="174"/>
      <c r="H64" s="179"/>
      <c r="I64" s="180">
        <f>I65+I67+I68</f>
        <v>337.7</v>
      </c>
      <c r="J64" s="180">
        <f t="shared" ref="J64:P64" si="24">J65+J67+J68</f>
        <v>0</v>
      </c>
      <c r="K64" s="180">
        <f t="shared" si="24"/>
        <v>0</v>
      </c>
      <c r="L64" s="180">
        <f t="shared" si="24"/>
        <v>0</v>
      </c>
      <c r="M64" s="180">
        <f t="shared" si="24"/>
        <v>0</v>
      </c>
      <c r="N64" s="180">
        <f t="shared" si="24"/>
        <v>0</v>
      </c>
      <c r="O64" s="180">
        <f t="shared" si="24"/>
        <v>337.7</v>
      </c>
      <c r="P64" s="180">
        <f t="shared" si="24"/>
        <v>337.7</v>
      </c>
    </row>
    <row r="65" spans="1:16" s="186" customFormat="1" ht="171.75" customHeight="1" x14ac:dyDescent="0.25">
      <c r="A65" s="184"/>
      <c r="B65" s="173" t="s">
        <v>401</v>
      </c>
      <c r="C65" s="174" t="s">
        <v>240</v>
      </c>
      <c r="D65" s="174" t="s">
        <v>183</v>
      </c>
      <c r="E65" s="174" t="s">
        <v>235</v>
      </c>
      <c r="F65" s="175" t="s">
        <v>402</v>
      </c>
      <c r="G65" s="174" t="s">
        <v>345</v>
      </c>
      <c r="H65" s="179">
        <v>296200</v>
      </c>
      <c r="I65" s="180">
        <v>296.2</v>
      </c>
      <c r="L65" s="317"/>
      <c r="M65" s="317"/>
      <c r="N65" s="394"/>
      <c r="O65" s="180">
        <v>296.2</v>
      </c>
      <c r="P65" s="180">
        <v>296.2</v>
      </c>
    </row>
    <row r="66" spans="1:16" s="186" customFormat="1" ht="15.75" hidden="1" customHeight="1" x14ac:dyDescent="0.25">
      <c r="A66" s="184"/>
      <c r="B66" s="178" t="s">
        <v>242</v>
      </c>
      <c r="C66" s="174" t="s">
        <v>240</v>
      </c>
      <c r="D66" s="174" t="s">
        <v>183</v>
      </c>
      <c r="E66" s="174" t="s">
        <v>237</v>
      </c>
      <c r="F66" s="175" t="s">
        <v>403</v>
      </c>
      <c r="G66" s="174" t="s">
        <v>404</v>
      </c>
      <c r="H66" s="202"/>
      <c r="I66" s="180"/>
      <c r="L66" s="317"/>
      <c r="M66" s="317"/>
      <c r="N66" s="394"/>
      <c r="O66" s="397"/>
      <c r="P66" s="397"/>
    </row>
    <row r="67" spans="1:16" s="186" customFormat="1" ht="125.25" customHeight="1" x14ac:dyDescent="0.25">
      <c r="A67" s="184"/>
      <c r="B67" s="173" t="s">
        <v>405</v>
      </c>
      <c r="C67" s="174" t="s">
        <v>240</v>
      </c>
      <c r="D67" s="174" t="s">
        <v>183</v>
      </c>
      <c r="E67" s="174" t="s">
        <v>235</v>
      </c>
      <c r="F67" s="175" t="s">
        <v>402</v>
      </c>
      <c r="G67" s="174" t="s">
        <v>348</v>
      </c>
      <c r="H67" s="179">
        <v>41500</v>
      </c>
      <c r="I67" s="180">
        <v>41.5</v>
      </c>
      <c r="L67" s="317"/>
      <c r="M67" s="317"/>
      <c r="N67" s="394"/>
      <c r="O67" s="180">
        <v>41.5</v>
      </c>
      <c r="P67" s="180">
        <v>41.5</v>
      </c>
    </row>
    <row r="68" spans="1:16" s="186" customFormat="1" ht="30" x14ac:dyDescent="0.25">
      <c r="A68" s="184"/>
      <c r="B68" s="178" t="s">
        <v>406</v>
      </c>
      <c r="C68" s="174" t="s">
        <v>240</v>
      </c>
      <c r="D68" s="174" t="s">
        <v>183</v>
      </c>
      <c r="E68" s="174" t="s">
        <v>235</v>
      </c>
      <c r="F68" s="175" t="s">
        <v>407</v>
      </c>
      <c r="G68" s="174" t="s">
        <v>351</v>
      </c>
      <c r="H68" s="179">
        <v>0</v>
      </c>
      <c r="I68" s="180">
        <v>0</v>
      </c>
      <c r="L68" s="317"/>
      <c r="M68" s="317"/>
      <c r="N68" s="394"/>
      <c r="O68" s="180">
        <v>0</v>
      </c>
      <c r="P68" s="180">
        <v>0</v>
      </c>
    </row>
    <row r="69" spans="1:16" s="186" customFormat="1" x14ac:dyDescent="0.25">
      <c r="A69" s="184"/>
      <c r="B69" s="223" t="s">
        <v>297</v>
      </c>
      <c r="C69" s="168" t="s">
        <v>240</v>
      </c>
      <c r="D69" s="168" t="s">
        <v>183</v>
      </c>
      <c r="E69" s="168" t="s">
        <v>235</v>
      </c>
      <c r="F69" s="169"/>
      <c r="G69" s="168"/>
      <c r="H69" s="187" t="e">
        <f>H72+#REF!+H75+H73</f>
        <v>#REF!</v>
      </c>
      <c r="I69" s="188">
        <f>SUM(I72,I73,I74)</f>
        <v>286.3</v>
      </c>
      <c r="J69" s="188">
        <f t="shared" ref="J69:P69" si="25">SUM(J72,J73,J74)</f>
        <v>0</v>
      </c>
      <c r="K69" s="188">
        <f t="shared" si="25"/>
        <v>0</v>
      </c>
      <c r="L69" s="188">
        <f t="shared" si="25"/>
        <v>0</v>
      </c>
      <c r="M69" s="188">
        <f t="shared" si="25"/>
        <v>0</v>
      </c>
      <c r="N69" s="188">
        <f t="shared" si="25"/>
        <v>0</v>
      </c>
      <c r="O69" s="188">
        <f t="shared" si="25"/>
        <v>286.3</v>
      </c>
      <c r="P69" s="188">
        <f t="shared" si="25"/>
        <v>286.3</v>
      </c>
    </row>
    <row r="70" spans="1:16" s="186" customFormat="1" ht="30" x14ac:dyDescent="0.25">
      <c r="A70" s="184"/>
      <c r="B70" s="173" t="s">
        <v>387</v>
      </c>
      <c r="C70" s="174" t="s">
        <v>240</v>
      </c>
      <c r="D70" s="174" t="s">
        <v>183</v>
      </c>
      <c r="E70" s="174" t="s">
        <v>235</v>
      </c>
      <c r="F70" s="175" t="s">
        <v>384</v>
      </c>
      <c r="G70" s="174"/>
      <c r="H70" s="179"/>
      <c r="I70" s="180">
        <f>I71</f>
        <v>286.3</v>
      </c>
      <c r="J70" s="180">
        <f t="shared" ref="J70:P70" si="26">J71</f>
        <v>0</v>
      </c>
      <c r="K70" s="180">
        <f t="shared" si="26"/>
        <v>0</v>
      </c>
      <c r="L70" s="180">
        <f t="shared" si="26"/>
        <v>0</v>
      </c>
      <c r="M70" s="180">
        <f t="shared" si="26"/>
        <v>0</v>
      </c>
      <c r="N70" s="180">
        <f t="shared" si="26"/>
        <v>0</v>
      </c>
      <c r="O70" s="180">
        <f t="shared" si="26"/>
        <v>286.3</v>
      </c>
      <c r="P70" s="180">
        <f t="shared" si="26"/>
        <v>286.3</v>
      </c>
    </row>
    <row r="71" spans="1:16" s="186" customFormat="1" x14ac:dyDescent="0.25">
      <c r="A71" s="184"/>
      <c r="B71" s="173" t="s">
        <v>341</v>
      </c>
      <c r="C71" s="174" t="s">
        <v>240</v>
      </c>
      <c r="D71" s="174" t="s">
        <v>183</v>
      </c>
      <c r="E71" s="174" t="s">
        <v>235</v>
      </c>
      <c r="F71" s="175" t="s">
        <v>385</v>
      </c>
      <c r="G71" s="174"/>
      <c r="H71" s="179"/>
      <c r="I71" s="180">
        <f>I72+I73+I74+I75</f>
        <v>286.3</v>
      </c>
      <c r="J71" s="180">
        <f t="shared" ref="J71:P71" si="27">J72+J73+J74+J75</f>
        <v>0</v>
      </c>
      <c r="K71" s="180">
        <f t="shared" si="27"/>
        <v>0</v>
      </c>
      <c r="L71" s="180">
        <f t="shared" si="27"/>
        <v>0</v>
      </c>
      <c r="M71" s="180">
        <f t="shared" si="27"/>
        <v>0</v>
      </c>
      <c r="N71" s="180">
        <f t="shared" si="27"/>
        <v>0</v>
      </c>
      <c r="O71" s="180">
        <f t="shared" si="27"/>
        <v>286.3</v>
      </c>
      <c r="P71" s="180">
        <f t="shared" si="27"/>
        <v>286.3</v>
      </c>
    </row>
    <row r="72" spans="1:16" s="186" customFormat="1" ht="180" x14ac:dyDescent="0.25">
      <c r="A72" s="184"/>
      <c r="B72" s="173" t="s">
        <v>408</v>
      </c>
      <c r="C72" s="174" t="s">
        <v>240</v>
      </c>
      <c r="D72" s="174" t="s">
        <v>183</v>
      </c>
      <c r="E72" s="174" t="s">
        <v>235</v>
      </c>
      <c r="F72" s="175" t="s">
        <v>409</v>
      </c>
      <c r="G72" s="174" t="s">
        <v>345</v>
      </c>
      <c r="H72" s="179">
        <v>229300</v>
      </c>
      <c r="I72" s="180">
        <v>229.3</v>
      </c>
      <c r="L72" s="317"/>
      <c r="M72" s="317"/>
      <c r="N72" s="394"/>
      <c r="O72" s="180">
        <v>229.3</v>
      </c>
      <c r="P72" s="180">
        <v>229.3</v>
      </c>
    </row>
    <row r="73" spans="1:16" s="186" customFormat="1" ht="135" x14ac:dyDescent="0.25">
      <c r="A73" s="184"/>
      <c r="B73" s="173" t="s">
        <v>410</v>
      </c>
      <c r="C73" s="174" t="s">
        <v>240</v>
      </c>
      <c r="D73" s="174" t="s">
        <v>183</v>
      </c>
      <c r="E73" s="174" t="s">
        <v>235</v>
      </c>
      <c r="F73" s="175" t="s">
        <v>409</v>
      </c>
      <c r="G73" s="174" t="s">
        <v>348</v>
      </c>
      <c r="H73" s="179">
        <v>57000</v>
      </c>
      <c r="I73" s="180">
        <v>57</v>
      </c>
      <c r="L73" s="317"/>
      <c r="M73" s="317"/>
      <c r="N73" s="394"/>
      <c r="O73" s="180">
        <v>57</v>
      </c>
      <c r="P73" s="180">
        <v>57</v>
      </c>
    </row>
    <row r="74" spans="1:16" s="186" customFormat="1" ht="216" customHeight="1" x14ac:dyDescent="0.25">
      <c r="A74" s="184"/>
      <c r="B74" s="203" t="s">
        <v>411</v>
      </c>
      <c r="C74" s="174" t="s">
        <v>240</v>
      </c>
      <c r="D74" s="174" t="s">
        <v>183</v>
      </c>
      <c r="E74" s="174" t="s">
        <v>235</v>
      </c>
      <c r="F74" s="204" t="s">
        <v>412</v>
      </c>
      <c r="G74" s="204">
        <v>200</v>
      </c>
      <c r="H74" s="205"/>
      <c r="I74" s="206"/>
      <c r="L74" s="317"/>
      <c r="M74" s="317"/>
      <c r="N74" s="394"/>
      <c r="O74" s="397"/>
      <c r="P74" s="397"/>
    </row>
    <row r="75" spans="1:16" s="186" customFormat="1" ht="30" x14ac:dyDescent="0.25">
      <c r="A75" s="184"/>
      <c r="B75" s="178" t="s">
        <v>406</v>
      </c>
      <c r="C75" s="174" t="s">
        <v>240</v>
      </c>
      <c r="D75" s="174" t="s">
        <v>183</v>
      </c>
      <c r="E75" s="174" t="s">
        <v>235</v>
      </c>
      <c r="F75" s="175" t="s">
        <v>413</v>
      </c>
      <c r="G75" s="174" t="s">
        <v>351</v>
      </c>
      <c r="H75" s="179"/>
      <c r="I75" s="180"/>
      <c r="L75" s="317"/>
      <c r="M75" s="317"/>
      <c r="N75" s="394"/>
      <c r="O75" s="397"/>
      <c r="P75" s="397"/>
    </row>
    <row r="76" spans="1:16" s="186" customFormat="1" x14ac:dyDescent="0.25">
      <c r="A76" s="184"/>
      <c r="B76" s="355" t="s">
        <v>297</v>
      </c>
      <c r="C76" s="196" t="s">
        <v>240</v>
      </c>
      <c r="D76" s="196" t="s">
        <v>183</v>
      </c>
      <c r="E76" s="196" t="s">
        <v>235</v>
      </c>
      <c r="F76" s="207"/>
      <c r="G76" s="196"/>
      <c r="H76" s="208">
        <f>H77</f>
        <v>3421510</v>
      </c>
      <c r="I76" s="188">
        <f>I77</f>
        <v>2472</v>
      </c>
      <c r="J76" s="188">
        <f t="shared" ref="J76:P76" si="28">J77</f>
        <v>0</v>
      </c>
      <c r="K76" s="188">
        <f t="shared" si="28"/>
        <v>0</v>
      </c>
      <c r="L76" s="188">
        <f t="shared" si="28"/>
        <v>0</v>
      </c>
      <c r="M76" s="188">
        <f t="shared" si="28"/>
        <v>0</v>
      </c>
      <c r="N76" s="188">
        <f t="shared" si="28"/>
        <v>0</v>
      </c>
      <c r="O76" s="188">
        <f t="shared" si="28"/>
        <v>2472</v>
      </c>
      <c r="P76" s="188">
        <f t="shared" si="28"/>
        <v>2472</v>
      </c>
    </row>
    <row r="77" spans="1:16" s="186" customFormat="1" ht="30" x14ac:dyDescent="0.25">
      <c r="A77" s="184"/>
      <c r="B77" s="209" t="s">
        <v>414</v>
      </c>
      <c r="C77" s="200" t="s">
        <v>240</v>
      </c>
      <c r="D77" s="200" t="s">
        <v>183</v>
      </c>
      <c r="E77" s="200" t="s">
        <v>235</v>
      </c>
      <c r="F77" s="175" t="s">
        <v>384</v>
      </c>
      <c r="G77" s="200"/>
      <c r="H77" s="201">
        <f>H79</f>
        <v>3421510</v>
      </c>
      <c r="I77" s="180">
        <f>I79</f>
        <v>2472</v>
      </c>
      <c r="J77" s="180">
        <f t="shared" ref="J77:P77" si="29">J79</f>
        <v>0</v>
      </c>
      <c r="K77" s="180">
        <f t="shared" si="29"/>
        <v>0</v>
      </c>
      <c r="L77" s="180">
        <f t="shared" si="29"/>
        <v>0</v>
      </c>
      <c r="M77" s="180">
        <f t="shared" si="29"/>
        <v>0</v>
      </c>
      <c r="N77" s="180">
        <f t="shared" si="29"/>
        <v>0</v>
      </c>
      <c r="O77" s="180">
        <f t="shared" si="29"/>
        <v>2472</v>
      </c>
      <c r="P77" s="180">
        <f t="shared" si="29"/>
        <v>2472</v>
      </c>
    </row>
    <row r="78" spans="1:16" s="186" customFormat="1" x14ac:dyDescent="0.25">
      <c r="A78" s="184"/>
      <c r="B78" s="209" t="s">
        <v>341</v>
      </c>
      <c r="C78" s="200" t="s">
        <v>240</v>
      </c>
      <c r="D78" s="200" t="s">
        <v>183</v>
      </c>
      <c r="E78" s="200" t="s">
        <v>235</v>
      </c>
      <c r="F78" s="175" t="s">
        <v>385</v>
      </c>
      <c r="G78" s="200"/>
      <c r="H78" s="201"/>
      <c r="I78" s="180">
        <f>I79</f>
        <v>2472</v>
      </c>
      <c r="J78" s="180">
        <f t="shared" ref="J78:P78" si="30">J79</f>
        <v>0</v>
      </c>
      <c r="K78" s="180">
        <f t="shared" si="30"/>
        <v>0</v>
      </c>
      <c r="L78" s="180">
        <f t="shared" si="30"/>
        <v>0</v>
      </c>
      <c r="M78" s="180">
        <f t="shared" si="30"/>
        <v>0</v>
      </c>
      <c r="N78" s="180">
        <f t="shared" si="30"/>
        <v>0</v>
      </c>
      <c r="O78" s="180">
        <f t="shared" si="30"/>
        <v>2472</v>
      </c>
      <c r="P78" s="180">
        <f t="shared" si="30"/>
        <v>2472</v>
      </c>
    </row>
    <row r="79" spans="1:16" s="186" customFormat="1" ht="102" customHeight="1" x14ac:dyDescent="0.25">
      <c r="A79" s="184"/>
      <c r="B79" s="209" t="s">
        <v>415</v>
      </c>
      <c r="C79" s="200" t="s">
        <v>240</v>
      </c>
      <c r="D79" s="200" t="s">
        <v>183</v>
      </c>
      <c r="E79" s="200" t="s">
        <v>235</v>
      </c>
      <c r="F79" s="175" t="s">
        <v>416</v>
      </c>
      <c r="G79" s="200" t="s">
        <v>417</v>
      </c>
      <c r="H79" s="201">
        <v>3421510</v>
      </c>
      <c r="I79" s="272">
        <v>2472</v>
      </c>
      <c r="L79" s="317"/>
      <c r="M79" s="317"/>
      <c r="N79" s="394"/>
      <c r="O79" s="272">
        <v>2472</v>
      </c>
      <c r="P79" s="272">
        <v>2472</v>
      </c>
    </row>
    <row r="80" spans="1:16" s="186" customFormat="1" ht="15" customHeight="1" x14ac:dyDescent="0.25">
      <c r="A80" s="184"/>
      <c r="B80" s="355" t="s">
        <v>297</v>
      </c>
      <c r="C80" s="196" t="s">
        <v>240</v>
      </c>
      <c r="D80" s="196" t="s">
        <v>183</v>
      </c>
      <c r="E80" s="196" t="s">
        <v>235</v>
      </c>
      <c r="F80" s="207"/>
      <c r="G80" s="196"/>
      <c r="H80" s="208"/>
      <c r="I80" s="188">
        <f>I81</f>
        <v>5</v>
      </c>
      <c r="J80" s="188">
        <f t="shared" ref="J80:P82" si="31">J81</f>
        <v>0</v>
      </c>
      <c r="K80" s="188">
        <f t="shared" si="31"/>
        <v>0</v>
      </c>
      <c r="L80" s="188">
        <f t="shared" si="31"/>
        <v>0</v>
      </c>
      <c r="M80" s="188">
        <f t="shared" si="31"/>
        <v>0</v>
      </c>
      <c r="N80" s="188">
        <f t="shared" si="31"/>
        <v>0</v>
      </c>
      <c r="O80" s="188">
        <f t="shared" si="31"/>
        <v>5</v>
      </c>
      <c r="P80" s="188">
        <f t="shared" si="31"/>
        <v>5</v>
      </c>
    </row>
    <row r="81" spans="1:16" s="186" customFormat="1" ht="28.5" customHeight="1" x14ac:dyDescent="0.25">
      <c r="A81" s="184"/>
      <c r="B81" s="209" t="s">
        <v>418</v>
      </c>
      <c r="C81" s="200" t="s">
        <v>240</v>
      </c>
      <c r="D81" s="200" t="s">
        <v>183</v>
      </c>
      <c r="E81" s="200" t="s">
        <v>235</v>
      </c>
      <c r="F81" s="175" t="s">
        <v>188</v>
      </c>
      <c r="G81" s="200"/>
      <c r="H81" s="201"/>
      <c r="I81" s="180">
        <f>I82</f>
        <v>5</v>
      </c>
      <c r="J81" s="180">
        <f t="shared" si="31"/>
        <v>0</v>
      </c>
      <c r="K81" s="180">
        <f t="shared" si="31"/>
        <v>0</v>
      </c>
      <c r="L81" s="180">
        <f t="shared" si="31"/>
        <v>0</v>
      </c>
      <c r="M81" s="180">
        <f t="shared" si="31"/>
        <v>0</v>
      </c>
      <c r="N81" s="180">
        <f t="shared" si="31"/>
        <v>0</v>
      </c>
      <c r="O81" s="180">
        <f t="shared" si="31"/>
        <v>5</v>
      </c>
      <c r="P81" s="180">
        <f t="shared" si="31"/>
        <v>5</v>
      </c>
    </row>
    <row r="82" spans="1:16" s="186" customFormat="1" ht="29.25" customHeight="1" x14ac:dyDescent="0.25">
      <c r="A82" s="184"/>
      <c r="B82" s="209" t="s">
        <v>419</v>
      </c>
      <c r="C82" s="200" t="s">
        <v>240</v>
      </c>
      <c r="D82" s="200" t="s">
        <v>183</v>
      </c>
      <c r="E82" s="200" t="s">
        <v>235</v>
      </c>
      <c r="F82" s="175" t="s">
        <v>420</v>
      </c>
      <c r="G82" s="200"/>
      <c r="H82" s="201"/>
      <c r="I82" s="180">
        <f>I83</f>
        <v>5</v>
      </c>
      <c r="J82" s="180">
        <f t="shared" si="31"/>
        <v>0</v>
      </c>
      <c r="K82" s="180">
        <f t="shared" si="31"/>
        <v>0</v>
      </c>
      <c r="L82" s="180">
        <f t="shared" si="31"/>
        <v>0</v>
      </c>
      <c r="M82" s="180">
        <f t="shared" si="31"/>
        <v>0</v>
      </c>
      <c r="N82" s="180">
        <f t="shared" si="31"/>
        <v>0</v>
      </c>
      <c r="O82" s="180">
        <f t="shared" si="31"/>
        <v>5</v>
      </c>
      <c r="P82" s="180">
        <f t="shared" si="31"/>
        <v>5</v>
      </c>
    </row>
    <row r="83" spans="1:16" s="186" customFormat="1" ht="48" customHeight="1" x14ac:dyDescent="0.25">
      <c r="A83" s="184"/>
      <c r="B83" s="173" t="s">
        <v>421</v>
      </c>
      <c r="C83" s="200" t="s">
        <v>240</v>
      </c>
      <c r="D83" s="200" t="s">
        <v>183</v>
      </c>
      <c r="E83" s="200" t="s">
        <v>235</v>
      </c>
      <c r="F83" s="175" t="s">
        <v>422</v>
      </c>
      <c r="G83" s="200" t="s">
        <v>348</v>
      </c>
      <c r="H83" s="201"/>
      <c r="I83" s="272">
        <v>5</v>
      </c>
      <c r="L83" s="317"/>
      <c r="M83" s="317"/>
      <c r="N83" s="394"/>
      <c r="O83" s="272">
        <v>5</v>
      </c>
      <c r="P83" s="272">
        <v>5</v>
      </c>
    </row>
    <row r="84" spans="1:16" s="186" customFormat="1" ht="15" customHeight="1" x14ac:dyDescent="0.25">
      <c r="A84" s="184"/>
      <c r="B84" s="355" t="s">
        <v>297</v>
      </c>
      <c r="C84" s="196" t="s">
        <v>240</v>
      </c>
      <c r="D84" s="196" t="s">
        <v>183</v>
      </c>
      <c r="E84" s="196" t="s">
        <v>235</v>
      </c>
      <c r="F84" s="175"/>
      <c r="G84" s="200"/>
      <c r="H84" s="201"/>
      <c r="I84" s="313">
        <f>I85</f>
        <v>3</v>
      </c>
      <c r="J84" s="313">
        <f t="shared" ref="J84:P85" si="32">J85</f>
        <v>3</v>
      </c>
      <c r="K84" s="313">
        <f t="shared" si="32"/>
        <v>3</v>
      </c>
      <c r="L84" s="313">
        <f t="shared" si="32"/>
        <v>3</v>
      </c>
      <c r="M84" s="313">
        <f t="shared" si="32"/>
        <v>3</v>
      </c>
      <c r="N84" s="313">
        <f t="shared" si="32"/>
        <v>3</v>
      </c>
      <c r="O84" s="313">
        <f t="shared" si="32"/>
        <v>3</v>
      </c>
      <c r="P84" s="313">
        <f t="shared" si="32"/>
        <v>3</v>
      </c>
    </row>
    <row r="85" spans="1:16" s="186" customFormat="1" ht="54" customHeight="1" x14ac:dyDescent="0.25">
      <c r="A85" s="184"/>
      <c r="B85" s="209" t="s">
        <v>423</v>
      </c>
      <c r="C85" s="200" t="s">
        <v>240</v>
      </c>
      <c r="D85" s="200" t="s">
        <v>183</v>
      </c>
      <c r="E85" s="200" t="s">
        <v>235</v>
      </c>
      <c r="F85" s="175" t="s">
        <v>424</v>
      </c>
      <c r="G85" s="200"/>
      <c r="H85" s="201"/>
      <c r="I85" s="272">
        <f>I86</f>
        <v>3</v>
      </c>
      <c r="J85" s="272">
        <f t="shared" si="32"/>
        <v>3</v>
      </c>
      <c r="K85" s="272">
        <f t="shared" si="32"/>
        <v>3</v>
      </c>
      <c r="L85" s="272">
        <f t="shared" si="32"/>
        <v>3</v>
      </c>
      <c r="M85" s="272">
        <f t="shared" si="32"/>
        <v>3</v>
      </c>
      <c r="N85" s="272">
        <f t="shared" si="32"/>
        <v>3</v>
      </c>
      <c r="O85" s="272">
        <f t="shared" si="32"/>
        <v>3</v>
      </c>
      <c r="P85" s="272">
        <f t="shared" si="32"/>
        <v>3</v>
      </c>
    </row>
    <row r="86" spans="1:16" s="186" customFormat="1" ht="27.75" customHeight="1" x14ac:dyDescent="0.25">
      <c r="A86" s="184"/>
      <c r="B86" s="209" t="s">
        <v>425</v>
      </c>
      <c r="C86" s="200" t="s">
        <v>240</v>
      </c>
      <c r="D86" s="200" t="s">
        <v>183</v>
      </c>
      <c r="E86" s="200" t="s">
        <v>235</v>
      </c>
      <c r="F86" s="175" t="s">
        <v>426</v>
      </c>
      <c r="G86" s="200"/>
      <c r="H86" s="201"/>
      <c r="I86" s="272">
        <v>3</v>
      </c>
      <c r="J86" s="272">
        <v>3</v>
      </c>
      <c r="K86" s="272">
        <v>3</v>
      </c>
      <c r="L86" s="272">
        <v>3</v>
      </c>
      <c r="M86" s="272">
        <v>3</v>
      </c>
      <c r="N86" s="272">
        <v>3</v>
      </c>
      <c r="O86" s="272">
        <v>3</v>
      </c>
      <c r="P86" s="272">
        <v>3</v>
      </c>
    </row>
    <row r="87" spans="1:16" s="186" customFormat="1" ht="28.5" customHeight="1" x14ac:dyDescent="0.25">
      <c r="A87" s="184"/>
      <c r="B87" s="173" t="s">
        <v>421</v>
      </c>
      <c r="C87" s="200" t="s">
        <v>240</v>
      </c>
      <c r="D87" s="200" t="s">
        <v>183</v>
      </c>
      <c r="E87" s="200" t="s">
        <v>235</v>
      </c>
      <c r="F87" s="175" t="s">
        <v>427</v>
      </c>
      <c r="G87" s="200" t="s">
        <v>348</v>
      </c>
      <c r="H87" s="201"/>
      <c r="I87" s="272">
        <v>3</v>
      </c>
      <c r="L87" s="317"/>
      <c r="M87" s="317"/>
      <c r="N87" s="394"/>
      <c r="O87" s="272">
        <v>3</v>
      </c>
      <c r="P87" s="272">
        <v>3</v>
      </c>
    </row>
    <row r="88" spans="1:16" s="186" customFormat="1" ht="18.75" customHeight="1" x14ac:dyDescent="0.25">
      <c r="A88" s="184"/>
      <c r="B88" s="355" t="s">
        <v>297</v>
      </c>
      <c r="C88" s="196" t="s">
        <v>240</v>
      </c>
      <c r="D88" s="196" t="s">
        <v>183</v>
      </c>
      <c r="E88" s="196" t="s">
        <v>235</v>
      </c>
      <c r="F88" s="175"/>
      <c r="G88" s="200"/>
      <c r="H88" s="201"/>
      <c r="I88" s="313">
        <f>I89</f>
        <v>5</v>
      </c>
      <c r="J88" s="313">
        <f t="shared" ref="J88:P90" si="33">J89</f>
        <v>0</v>
      </c>
      <c r="K88" s="313">
        <f t="shared" si="33"/>
        <v>0</v>
      </c>
      <c r="L88" s="313">
        <f t="shared" si="33"/>
        <v>0</v>
      </c>
      <c r="M88" s="313">
        <f t="shared" si="33"/>
        <v>0</v>
      </c>
      <c r="N88" s="313">
        <f t="shared" si="33"/>
        <v>0</v>
      </c>
      <c r="O88" s="313">
        <f t="shared" si="33"/>
        <v>5</v>
      </c>
      <c r="P88" s="313">
        <f t="shared" si="33"/>
        <v>5</v>
      </c>
    </row>
    <row r="89" spans="1:16" s="186" customFormat="1" ht="42.75" customHeight="1" x14ac:dyDescent="0.25">
      <c r="A89" s="184"/>
      <c r="B89" s="173" t="s">
        <v>428</v>
      </c>
      <c r="C89" s="200" t="s">
        <v>240</v>
      </c>
      <c r="D89" s="200" t="s">
        <v>183</v>
      </c>
      <c r="E89" s="200" t="s">
        <v>235</v>
      </c>
      <c r="F89" s="175" t="s">
        <v>202</v>
      </c>
      <c r="G89" s="200"/>
      <c r="H89" s="201"/>
      <c r="I89" s="272">
        <f>I90</f>
        <v>5</v>
      </c>
      <c r="J89" s="272">
        <f t="shared" si="33"/>
        <v>0</v>
      </c>
      <c r="K89" s="272">
        <f t="shared" si="33"/>
        <v>0</v>
      </c>
      <c r="L89" s="272">
        <f t="shared" si="33"/>
        <v>0</v>
      </c>
      <c r="M89" s="272">
        <f t="shared" si="33"/>
        <v>0</v>
      </c>
      <c r="N89" s="272">
        <f t="shared" si="33"/>
        <v>0</v>
      </c>
      <c r="O89" s="272">
        <f t="shared" si="33"/>
        <v>5</v>
      </c>
      <c r="P89" s="272">
        <f t="shared" si="33"/>
        <v>5</v>
      </c>
    </row>
    <row r="90" spans="1:16" s="186" customFormat="1" ht="32.25" customHeight="1" x14ac:dyDescent="0.25">
      <c r="A90" s="184"/>
      <c r="B90" s="173" t="s">
        <v>429</v>
      </c>
      <c r="C90" s="200" t="s">
        <v>430</v>
      </c>
      <c r="D90" s="200" t="s">
        <v>183</v>
      </c>
      <c r="E90" s="200" t="s">
        <v>235</v>
      </c>
      <c r="F90" s="175" t="s">
        <v>431</v>
      </c>
      <c r="G90" s="200"/>
      <c r="H90" s="201"/>
      <c r="I90" s="272">
        <f>I91</f>
        <v>5</v>
      </c>
      <c r="J90" s="272">
        <f t="shared" si="33"/>
        <v>0</v>
      </c>
      <c r="K90" s="272">
        <f t="shared" si="33"/>
        <v>0</v>
      </c>
      <c r="L90" s="272">
        <f t="shared" si="33"/>
        <v>0</v>
      </c>
      <c r="M90" s="272">
        <f t="shared" si="33"/>
        <v>0</v>
      </c>
      <c r="N90" s="272">
        <f t="shared" si="33"/>
        <v>0</v>
      </c>
      <c r="O90" s="272">
        <f t="shared" si="33"/>
        <v>5</v>
      </c>
      <c r="P90" s="272">
        <f t="shared" si="33"/>
        <v>5</v>
      </c>
    </row>
    <row r="91" spans="1:16" s="186" customFormat="1" ht="55.5" customHeight="1" x14ac:dyDescent="0.25">
      <c r="A91" s="184"/>
      <c r="B91" s="173" t="s">
        <v>421</v>
      </c>
      <c r="C91" s="200" t="s">
        <v>240</v>
      </c>
      <c r="D91" s="200" t="s">
        <v>183</v>
      </c>
      <c r="E91" s="200" t="s">
        <v>235</v>
      </c>
      <c r="F91" s="175" t="s">
        <v>432</v>
      </c>
      <c r="G91" s="200" t="s">
        <v>348</v>
      </c>
      <c r="H91" s="201"/>
      <c r="I91" s="272">
        <v>5</v>
      </c>
      <c r="L91" s="317"/>
      <c r="M91" s="317"/>
      <c r="N91" s="394"/>
      <c r="O91" s="272">
        <v>5</v>
      </c>
      <c r="P91" s="272">
        <v>5</v>
      </c>
    </row>
    <row r="92" spans="1:16" s="186" customFormat="1" ht="28.5" x14ac:dyDescent="0.25">
      <c r="A92" s="184"/>
      <c r="B92" s="189" t="s">
        <v>433</v>
      </c>
      <c r="C92" s="168" t="s">
        <v>240</v>
      </c>
      <c r="D92" s="168" t="s">
        <v>238</v>
      </c>
      <c r="E92" s="168"/>
      <c r="F92" s="169"/>
      <c r="G92" s="168"/>
      <c r="H92" s="187">
        <f>H96+H97</f>
        <v>679400</v>
      </c>
      <c r="I92" s="313">
        <f>I93</f>
        <v>500.7</v>
      </c>
      <c r="J92" s="313">
        <f t="shared" ref="J92:P92" si="34">J93</f>
        <v>0</v>
      </c>
      <c r="K92" s="313">
        <f t="shared" si="34"/>
        <v>0</v>
      </c>
      <c r="L92" s="313">
        <f t="shared" si="34"/>
        <v>0</v>
      </c>
      <c r="M92" s="313">
        <f t="shared" si="34"/>
        <v>45.5</v>
      </c>
      <c r="N92" s="313">
        <f t="shared" si="34"/>
        <v>0</v>
      </c>
      <c r="O92" s="313">
        <f t="shared" si="34"/>
        <v>500.7</v>
      </c>
      <c r="P92" s="313">
        <f t="shared" si="34"/>
        <v>500.7</v>
      </c>
    </row>
    <row r="93" spans="1:16" s="186" customFormat="1" ht="42.75" x14ac:dyDescent="0.25">
      <c r="A93" s="184"/>
      <c r="B93" s="189" t="s">
        <v>434</v>
      </c>
      <c r="C93" s="168" t="s">
        <v>240</v>
      </c>
      <c r="D93" s="168" t="s">
        <v>238</v>
      </c>
      <c r="E93" s="168" t="s">
        <v>202</v>
      </c>
      <c r="F93" s="169"/>
      <c r="G93" s="168"/>
      <c r="H93" s="187">
        <f>H96</f>
        <v>679400</v>
      </c>
      <c r="I93" s="313">
        <f>I96+I98</f>
        <v>500.7</v>
      </c>
      <c r="J93" s="313">
        <f t="shared" ref="J93:P93" si="35">J96+J98</f>
        <v>0</v>
      </c>
      <c r="K93" s="313">
        <f t="shared" si="35"/>
        <v>0</v>
      </c>
      <c r="L93" s="313">
        <f t="shared" si="35"/>
        <v>0</v>
      </c>
      <c r="M93" s="313">
        <f t="shared" si="35"/>
        <v>45.5</v>
      </c>
      <c r="N93" s="313">
        <f t="shared" si="35"/>
        <v>0</v>
      </c>
      <c r="O93" s="313">
        <f t="shared" si="35"/>
        <v>500.7</v>
      </c>
      <c r="P93" s="313">
        <f t="shared" si="35"/>
        <v>500.7</v>
      </c>
    </row>
    <row r="94" spans="1:16" s="186" customFormat="1" ht="30" x14ac:dyDescent="0.25">
      <c r="A94" s="184"/>
      <c r="B94" s="173" t="s">
        <v>364</v>
      </c>
      <c r="C94" s="174" t="s">
        <v>240</v>
      </c>
      <c r="D94" s="174" t="s">
        <v>238</v>
      </c>
      <c r="E94" s="174" t="s">
        <v>202</v>
      </c>
      <c r="F94" s="175" t="s">
        <v>365</v>
      </c>
      <c r="G94" s="174"/>
      <c r="H94" s="179"/>
      <c r="I94" s="180">
        <f>I95+I97</f>
        <v>500.7</v>
      </c>
      <c r="J94" s="180">
        <f t="shared" ref="J94:P94" si="36">J95+J97</f>
        <v>0</v>
      </c>
      <c r="K94" s="180">
        <f t="shared" si="36"/>
        <v>0</v>
      </c>
      <c r="L94" s="180">
        <f t="shared" si="36"/>
        <v>0</v>
      </c>
      <c r="M94" s="180">
        <f t="shared" si="36"/>
        <v>45.5</v>
      </c>
      <c r="N94" s="180">
        <f t="shared" si="36"/>
        <v>0</v>
      </c>
      <c r="O94" s="180">
        <f t="shared" si="36"/>
        <v>500.7</v>
      </c>
      <c r="P94" s="180">
        <f t="shared" si="36"/>
        <v>500.7</v>
      </c>
    </row>
    <row r="95" spans="1:16" s="186" customFormat="1" ht="21" customHeight="1" x14ac:dyDescent="0.25">
      <c r="A95" s="184"/>
      <c r="B95" s="173" t="s">
        <v>341</v>
      </c>
      <c r="C95" s="174" t="s">
        <v>240</v>
      </c>
      <c r="D95" s="174" t="s">
        <v>238</v>
      </c>
      <c r="E95" s="174" t="s">
        <v>202</v>
      </c>
      <c r="F95" s="175" t="s">
        <v>366</v>
      </c>
      <c r="G95" s="174"/>
      <c r="H95" s="179"/>
      <c r="I95" s="180">
        <f>I96+I98</f>
        <v>500.7</v>
      </c>
      <c r="J95" s="180">
        <f t="shared" ref="J95:P95" si="37">J96+J98</f>
        <v>0</v>
      </c>
      <c r="K95" s="180">
        <f t="shared" si="37"/>
        <v>0</v>
      </c>
      <c r="L95" s="180">
        <f t="shared" si="37"/>
        <v>0</v>
      </c>
      <c r="M95" s="180">
        <f t="shared" si="37"/>
        <v>45.5</v>
      </c>
      <c r="N95" s="180">
        <f t="shared" si="37"/>
        <v>0</v>
      </c>
      <c r="O95" s="180">
        <f t="shared" si="37"/>
        <v>500.7</v>
      </c>
      <c r="P95" s="180">
        <f t="shared" si="37"/>
        <v>500.7</v>
      </c>
    </row>
    <row r="96" spans="1:16" s="186" customFormat="1" ht="87.75" customHeight="1" x14ac:dyDescent="0.25">
      <c r="A96" s="184"/>
      <c r="B96" s="173" t="s">
        <v>359</v>
      </c>
      <c r="C96" s="174" t="s">
        <v>240</v>
      </c>
      <c r="D96" s="174" t="s">
        <v>238</v>
      </c>
      <c r="E96" s="174" t="s">
        <v>202</v>
      </c>
      <c r="F96" s="178" t="s">
        <v>367</v>
      </c>
      <c r="G96" s="174" t="s">
        <v>345</v>
      </c>
      <c r="H96" s="179">
        <v>679400</v>
      </c>
      <c r="I96" s="272">
        <v>500.7</v>
      </c>
      <c r="L96" s="317"/>
      <c r="M96" s="317">
        <v>45.5</v>
      </c>
      <c r="N96" s="394"/>
      <c r="O96" s="272">
        <v>500.7</v>
      </c>
      <c r="P96" s="272">
        <v>500.7</v>
      </c>
    </row>
    <row r="97" spans="1:16" s="186" customFormat="1" ht="30" x14ac:dyDescent="0.25">
      <c r="A97" s="184"/>
      <c r="B97" s="178" t="s">
        <v>368</v>
      </c>
      <c r="C97" s="174" t="s">
        <v>240</v>
      </c>
      <c r="D97" s="174" t="s">
        <v>238</v>
      </c>
      <c r="E97" s="174" t="s">
        <v>202</v>
      </c>
      <c r="F97" s="175" t="s">
        <v>435</v>
      </c>
      <c r="G97" s="174" t="s">
        <v>351</v>
      </c>
      <c r="H97" s="179">
        <v>0</v>
      </c>
      <c r="I97" s="272">
        <v>0</v>
      </c>
      <c r="L97" s="317"/>
      <c r="M97" s="317"/>
      <c r="N97" s="394"/>
      <c r="O97" s="397">
        <v>0</v>
      </c>
      <c r="P97" s="397">
        <v>0</v>
      </c>
    </row>
    <row r="98" spans="1:16" s="186" customFormat="1" ht="44.25" customHeight="1" x14ac:dyDescent="0.25">
      <c r="A98" s="184"/>
      <c r="B98" s="173" t="s">
        <v>346</v>
      </c>
      <c r="C98" s="174" t="s">
        <v>240</v>
      </c>
      <c r="D98" s="174" t="s">
        <v>238</v>
      </c>
      <c r="E98" s="174" t="s">
        <v>202</v>
      </c>
      <c r="F98" s="178" t="s">
        <v>371</v>
      </c>
      <c r="G98" s="200" t="s">
        <v>348</v>
      </c>
      <c r="H98" s="201"/>
      <c r="I98" s="272">
        <v>0</v>
      </c>
      <c r="L98" s="317"/>
      <c r="M98" s="317"/>
      <c r="N98" s="394"/>
      <c r="O98" s="397">
        <v>0</v>
      </c>
      <c r="P98" s="397">
        <v>0</v>
      </c>
    </row>
    <row r="99" spans="1:16" s="186" customFormat="1" ht="18" customHeight="1" x14ac:dyDescent="0.25">
      <c r="A99" s="184"/>
      <c r="B99" s="189" t="s">
        <v>436</v>
      </c>
      <c r="C99" s="168" t="s">
        <v>240</v>
      </c>
      <c r="D99" s="168" t="s">
        <v>292</v>
      </c>
      <c r="E99" s="168"/>
      <c r="F99" s="169"/>
      <c r="G99" s="168"/>
      <c r="H99" s="187">
        <f>H100+H102</f>
        <v>4615700</v>
      </c>
      <c r="I99" s="188">
        <f>I109+I113+I130+I118+I104</f>
        <v>4046.66</v>
      </c>
      <c r="J99" s="188">
        <f t="shared" ref="J99:P99" si="38">J109+J113+J130+J118+J104</f>
        <v>798.3</v>
      </c>
      <c r="K99" s="188">
        <f t="shared" si="38"/>
        <v>298.3</v>
      </c>
      <c r="L99" s="188">
        <f t="shared" si="38"/>
        <v>298.3</v>
      </c>
      <c r="M99" s="188">
        <f t="shared" si="38"/>
        <v>366.6</v>
      </c>
      <c r="N99" s="188">
        <f t="shared" si="38"/>
        <v>298.3</v>
      </c>
      <c r="O99" s="188">
        <f t="shared" si="38"/>
        <v>4046.66</v>
      </c>
      <c r="P99" s="188">
        <f t="shared" si="38"/>
        <v>4046.66</v>
      </c>
    </row>
    <row r="100" spans="1:16" s="210" customFormat="1" ht="14.25" customHeight="1" x14ac:dyDescent="0.2">
      <c r="A100" s="184"/>
      <c r="B100" s="356" t="s">
        <v>437</v>
      </c>
      <c r="C100" s="168" t="s">
        <v>240</v>
      </c>
      <c r="D100" s="168" t="s">
        <v>292</v>
      </c>
      <c r="E100" s="168" t="s">
        <v>183</v>
      </c>
      <c r="F100" s="169" t="s">
        <v>438</v>
      </c>
      <c r="G100" s="168" t="s">
        <v>181</v>
      </c>
      <c r="H100" s="187">
        <f>H101</f>
        <v>20000</v>
      </c>
      <c r="I100" s="188">
        <f>I101</f>
        <v>0</v>
      </c>
      <c r="J100" s="188">
        <f t="shared" ref="J100:P100" si="39">J101</f>
        <v>0</v>
      </c>
      <c r="K100" s="188">
        <f t="shared" si="39"/>
        <v>0</v>
      </c>
      <c r="L100" s="188">
        <f t="shared" si="39"/>
        <v>0</v>
      </c>
      <c r="M100" s="188">
        <f t="shared" si="39"/>
        <v>0</v>
      </c>
      <c r="N100" s="188">
        <f t="shared" si="39"/>
        <v>0</v>
      </c>
      <c r="O100" s="188">
        <f t="shared" si="39"/>
        <v>0</v>
      </c>
      <c r="P100" s="188">
        <f t="shared" si="39"/>
        <v>0</v>
      </c>
    </row>
    <row r="101" spans="1:16" s="186" customFormat="1" ht="63" customHeight="1" x14ac:dyDescent="0.25">
      <c r="A101" s="184"/>
      <c r="B101" s="173" t="s">
        <v>439</v>
      </c>
      <c r="C101" s="174" t="s">
        <v>240</v>
      </c>
      <c r="D101" s="174" t="s">
        <v>292</v>
      </c>
      <c r="E101" s="174" t="s">
        <v>183</v>
      </c>
      <c r="F101" s="175" t="s">
        <v>440</v>
      </c>
      <c r="G101" s="174" t="s">
        <v>348</v>
      </c>
      <c r="H101" s="179">
        <v>20000</v>
      </c>
      <c r="I101" s="180">
        <v>0</v>
      </c>
      <c r="L101" s="317"/>
      <c r="M101" s="317"/>
      <c r="N101" s="394"/>
      <c r="O101" s="397">
        <v>0</v>
      </c>
      <c r="P101" s="397">
        <v>0</v>
      </c>
    </row>
    <row r="102" spans="1:16" s="186" customFormat="1" x14ac:dyDescent="0.25">
      <c r="A102" s="184"/>
      <c r="B102" s="189" t="s">
        <v>436</v>
      </c>
      <c r="C102" s="168" t="s">
        <v>240</v>
      </c>
      <c r="D102" s="168" t="s">
        <v>292</v>
      </c>
      <c r="E102" s="168" t="s">
        <v>183</v>
      </c>
      <c r="F102" s="169" t="s">
        <v>438</v>
      </c>
      <c r="G102" s="168" t="s">
        <v>181</v>
      </c>
      <c r="H102" s="187">
        <f>H112+H136</f>
        <v>4595700</v>
      </c>
      <c r="I102" s="188"/>
      <c r="L102" s="317"/>
      <c r="M102" s="317"/>
      <c r="N102" s="394"/>
      <c r="O102" s="397"/>
      <c r="P102" s="397"/>
    </row>
    <row r="103" spans="1:16" s="186" customFormat="1" x14ac:dyDescent="0.25">
      <c r="A103" s="184"/>
      <c r="B103" s="211" t="s">
        <v>437</v>
      </c>
      <c r="C103" s="174" t="s">
        <v>240</v>
      </c>
      <c r="D103" s="174" t="s">
        <v>292</v>
      </c>
      <c r="E103" s="174" t="s">
        <v>183</v>
      </c>
      <c r="F103" s="169"/>
      <c r="G103" s="168"/>
      <c r="H103" s="187"/>
      <c r="I103" s="188">
        <f>I104</f>
        <v>5</v>
      </c>
      <c r="J103" s="188">
        <f t="shared" ref="J103:P106" si="40">J104</f>
        <v>500</v>
      </c>
      <c r="K103" s="188">
        <f t="shared" si="40"/>
        <v>0</v>
      </c>
      <c r="L103" s="188">
        <f t="shared" si="40"/>
        <v>0</v>
      </c>
      <c r="M103" s="188">
        <f t="shared" si="40"/>
        <v>0</v>
      </c>
      <c r="N103" s="188">
        <f t="shared" si="40"/>
        <v>0</v>
      </c>
      <c r="O103" s="188">
        <f t="shared" si="40"/>
        <v>5</v>
      </c>
      <c r="P103" s="188">
        <f t="shared" si="40"/>
        <v>5</v>
      </c>
    </row>
    <row r="104" spans="1:16" s="186" customFormat="1" ht="45" x14ac:dyDescent="0.25">
      <c r="A104" s="184"/>
      <c r="B104" s="211" t="s">
        <v>441</v>
      </c>
      <c r="C104" s="174" t="s">
        <v>240</v>
      </c>
      <c r="D104" s="174" t="s">
        <v>292</v>
      </c>
      <c r="E104" s="174" t="s">
        <v>183</v>
      </c>
      <c r="F104" s="175" t="s">
        <v>235</v>
      </c>
      <c r="G104" s="174"/>
      <c r="H104" s="179"/>
      <c r="I104" s="180">
        <f>I105</f>
        <v>5</v>
      </c>
      <c r="J104" s="180">
        <f t="shared" si="40"/>
        <v>500</v>
      </c>
      <c r="K104" s="180">
        <f t="shared" si="40"/>
        <v>0</v>
      </c>
      <c r="L104" s="180">
        <f t="shared" si="40"/>
        <v>0</v>
      </c>
      <c r="M104" s="180">
        <f t="shared" si="40"/>
        <v>0</v>
      </c>
      <c r="N104" s="180">
        <f t="shared" si="40"/>
        <v>0</v>
      </c>
      <c r="O104" s="180">
        <f t="shared" si="40"/>
        <v>5</v>
      </c>
      <c r="P104" s="180">
        <f t="shared" si="40"/>
        <v>5</v>
      </c>
    </row>
    <row r="105" spans="1:16" s="186" customFormat="1" ht="45" x14ac:dyDescent="0.25">
      <c r="A105" s="184"/>
      <c r="B105" s="211" t="s">
        <v>442</v>
      </c>
      <c r="C105" s="174" t="s">
        <v>240</v>
      </c>
      <c r="D105" s="174" t="s">
        <v>292</v>
      </c>
      <c r="E105" s="174" t="s">
        <v>183</v>
      </c>
      <c r="F105" s="175" t="s">
        <v>443</v>
      </c>
      <c r="G105" s="168"/>
      <c r="H105" s="187"/>
      <c r="I105" s="180">
        <f>I106</f>
        <v>5</v>
      </c>
      <c r="J105" s="180">
        <f t="shared" si="40"/>
        <v>500</v>
      </c>
      <c r="K105" s="180">
        <f t="shared" si="40"/>
        <v>0</v>
      </c>
      <c r="L105" s="180">
        <f t="shared" si="40"/>
        <v>0</v>
      </c>
      <c r="M105" s="180">
        <f t="shared" si="40"/>
        <v>0</v>
      </c>
      <c r="N105" s="180">
        <f t="shared" si="40"/>
        <v>0</v>
      </c>
      <c r="O105" s="180">
        <f t="shared" si="40"/>
        <v>5</v>
      </c>
      <c r="P105" s="180">
        <f t="shared" si="40"/>
        <v>5</v>
      </c>
    </row>
    <row r="106" spans="1:16" s="186" customFormat="1" ht="30" x14ac:dyDescent="0.25">
      <c r="A106" s="184"/>
      <c r="B106" s="211" t="s">
        <v>444</v>
      </c>
      <c r="C106" s="174" t="s">
        <v>240</v>
      </c>
      <c r="D106" s="174" t="s">
        <v>292</v>
      </c>
      <c r="E106" s="174" t="s">
        <v>183</v>
      </c>
      <c r="F106" s="175" t="s">
        <v>445</v>
      </c>
      <c r="G106" s="168"/>
      <c r="H106" s="187"/>
      <c r="I106" s="180">
        <f>I107</f>
        <v>5</v>
      </c>
      <c r="J106" s="180">
        <f t="shared" si="40"/>
        <v>500</v>
      </c>
      <c r="K106" s="180">
        <f t="shared" si="40"/>
        <v>0</v>
      </c>
      <c r="L106" s="180">
        <f t="shared" si="40"/>
        <v>0</v>
      </c>
      <c r="M106" s="180">
        <f t="shared" si="40"/>
        <v>0</v>
      </c>
      <c r="N106" s="180">
        <f t="shared" si="40"/>
        <v>0</v>
      </c>
      <c r="O106" s="180">
        <f t="shared" si="40"/>
        <v>5</v>
      </c>
      <c r="P106" s="180">
        <f t="shared" si="40"/>
        <v>5</v>
      </c>
    </row>
    <row r="107" spans="1:16" s="186" customFormat="1" ht="30" x14ac:dyDescent="0.25">
      <c r="A107" s="184"/>
      <c r="B107" s="211" t="s">
        <v>446</v>
      </c>
      <c r="C107" s="212">
        <v>701</v>
      </c>
      <c r="D107" s="157" t="s">
        <v>292</v>
      </c>
      <c r="E107" s="157" t="s">
        <v>183</v>
      </c>
      <c r="F107" s="178" t="s">
        <v>447</v>
      </c>
      <c r="G107" s="212">
        <v>500</v>
      </c>
      <c r="H107" s="157" t="s">
        <v>183</v>
      </c>
      <c r="I107" s="314">
        <v>5</v>
      </c>
      <c r="J107" s="212">
        <v>500</v>
      </c>
      <c r="L107" s="317"/>
      <c r="M107" s="317"/>
      <c r="N107" s="394"/>
      <c r="O107" s="397">
        <v>5</v>
      </c>
      <c r="P107" s="397">
        <v>5</v>
      </c>
    </row>
    <row r="108" spans="1:16" s="186" customFormat="1" ht="30" x14ac:dyDescent="0.25">
      <c r="A108" s="184"/>
      <c r="B108" s="211" t="s">
        <v>446</v>
      </c>
      <c r="C108" s="212">
        <v>701</v>
      </c>
      <c r="D108" s="157" t="s">
        <v>292</v>
      </c>
      <c r="E108" s="157" t="s">
        <v>183</v>
      </c>
      <c r="F108" s="211" t="s">
        <v>447</v>
      </c>
      <c r="G108" s="212">
        <v>500</v>
      </c>
      <c r="H108" s="157"/>
      <c r="I108" s="314">
        <v>0</v>
      </c>
      <c r="J108" s="213"/>
      <c r="L108" s="317"/>
      <c r="M108" s="317"/>
      <c r="N108" s="394"/>
      <c r="O108" s="397">
        <v>5</v>
      </c>
      <c r="P108" s="397">
        <v>5</v>
      </c>
    </row>
    <row r="109" spans="1:16" s="186" customFormat="1" x14ac:dyDescent="0.25">
      <c r="A109" s="184"/>
      <c r="B109" s="189" t="s">
        <v>301</v>
      </c>
      <c r="C109" s="168" t="s">
        <v>240</v>
      </c>
      <c r="D109" s="168" t="s">
        <v>292</v>
      </c>
      <c r="E109" s="168" t="s">
        <v>188</v>
      </c>
      <c r="F109" s="169"/>
      <c r="G109" s="168"/>
      <c r="H109" s="187">
        <f>H112</f>
        <v>1100700</v>
      </c>
      <c r="I109" s="313">
        <f>I112+I115</f>
        <v>1049.7</v>
      </c>
      <c r="J109" s="313">
        <f t="shared" ref="J109:P109" si="41">J112+J115</f>
        <v>298.3</v>
      </c>
      <c r="K109" s="313">
        <f t="shared" si="41"/>
        <v>298.3</v>
      </c>
      <c r="L109" s="313">
        <f t="shared" si="41"/>
        <v>298.3</v>
      </c>
      <c r="M109" s="313">
        <f t="shared" si="41"/>
        <v>366.6</v>
      </c>
      <c r="N109" s="313">
        <f t="shared" si="41"/>
        <v>298.3</v>
      </c>
      <c r="O109" s="313">
        <f t="shared" si="41"/>
        <v>1049.7</v>
      </c>
      <c r="P109" s="313">
        <f t="shared" si="41"/>
        <v>1049.7</v>
      </c>
    </row>
    <row r="110" spans="1:16" s="186" customFormat="1" ht="30" x14ac:dyDescent="0.25">
      <c r="A110" s="184"/>
      <c r="B110" s="173" t="s">
        <v>364</v>
      </c>
      <c r="C110" s="174" t="s">
        <v>240</v>
      </c>
      <c r="D110" s="174" t="s">
        <v>292</v>
      </c>
      <c r="E110" s="174" t="s">
        <v>188</v>
      </c>
      <c r="F110" s="175" t="s">
        <v>365</v>
      </c>
      <c r="G110" s="174"/>
      <c r="H110" s="179"/>
      <c r="I110" s="272">
        <f>I111</f>
        <v>751.4</v>
      </c>
      <c r="J110" s="272">
        <f t="shared" ref="J110:P111" si="42">J111</f>
        <v>0</v>
      </c>
      <c r="K110" s="272">
        <f t="shared" si="42"/>
        <v>0</v>
      </c>
      <c r="L110" s="272">
        <f t="shared" si="42"/>
        <v>0</v>
      </c>
      <c r="M110" s="272">
        <f t="shared" si="42"/>
        <v>68.3</v>
      </c>
      <c r="N110" s="272">
        <f t="shared" si="42"/>
        <v>0</v>
      </c>
      <c r="O110" s="272">
        <f t="shared" si="42"/>
        <v>751.4</v>
      </c>
      <c r="P110" s="272">
        <f t="shared" si="42"/>
        <v>751.4</v>
      </c>
    </row>
    <row r="111" spans="1:16" s="186" customFormat="1" x14ac:dyDescent="0.25">
      <c r="A111" s="184"/>
      <c r="B111" s="173" t="s">
        <v>341</v>
      </c>
      <c r="C111" s="174" t="s">
        <v>240</v>
      </c>
      <c r="D111" s="174" t="s">
        <v>292</v>
      </c>
      <c r="E111" s="174" t="s">
        <v>188</v>
      </c>
      <c r="F111" s="175" t="s">
        <v>366</v>
      </c>
      <c r="G111" s="174"/>
      <c r="H111" s="179"/>
      <c r="I111" s="272">
        <f>I112</f>
        <v>751.4</v>
      </c>
      <c r="J111" s="272">
        <f t="shared" si="42"/>
        <v>0</v>
      </c>
      <c r="K111" s="272">
        <f t="shared" si="42"/>
        <v>0</v>
      </c>
      <c r="L111" s="272">
        <f t="shared" si="42"/>
        <v>0</v>
      </c>
      <c r="M111" s="272">
        <f t="shared" si="42"/>
        <v>68.3</v>
      </c>
      <c r="N111" s="272">
        <f t="shared" si="42"/>
        <v>0</v>
      </c>
      <c r="O111" s="272">
        <f t="shared" si="42"/>
        <v>751.4</v>
      </c>
      <c r="P111" s="272">
        <f t="shared" si="42"/>
        <v>751.4</v>
      </c>
    </row>
    <row r="112" spans="1:16" s="186" customFormat="1" ht="101.25" customHeight="1" x14ac:dyDescent="0.25">
      <c r="A112" s="184"/>
      <c r="B112" s="173" t="s">
        <v>359</v>
      </c>
      <c r="C112" s="174" t="s">
        <v>240</v>
      </c>
      <c r="D112" s="174" t="s">
        <v>292</v>
      </c>
      <c r="E112" s="174" t="s">
        <v>188</v>
      </c>
      <c r="F112" s="178" t="s">
        <v>367</v>
      </c>
      <c r="G112" s="174" t="s">
        <v>345</v>
      </c>
      <c r="H112" s="179">
        <v>1100700</v>
      </c>
      <c r="I112" s="272">
        <v>751.4</v>
      </c>
      <c r="L112" s="317"/>
      <c r="M112" s="317">
        <v>68.3</v>
      </c>
      <c r="N112" s="394"/>
      <c r="O112" s="272">
        <v>751.4</v>
      </c>
      <c r="P112" s="272">
        <v>751.4</v>
      </c>
    </row>
    <row r="113" spans="1:16" s="186" customFormat="1" ht="15.75" hidden="1" customHeight="1" x14ac:dyDescent="0.25">
      <c r="A113" s="184"/>
      <c r="B113" s="189" t="s">
        <v>448</v>
      </c>
      <c r="C113" s="168" t="s">
        <v>240</v>
      </c>
      <c r="D113" s="168" t="s">
        <v>292</v>
      </c>
      <c r="E113" s="168" t="s">
        <v>210</v>
      </c>
      <c r="F113" s="190" t="s">
        <v>438</v>
      </c>
      <c r="G113" s="168" t="s">
        <v>181</v>
      </c>
      <c r="H113" s="187"/>
      <c r="I113" s="188">
        <f>I114</f>
        <v>0</v>
      </c>
      <c r="L113" s="317"/>
      <c r="M113" s="317"/>
      <c r="N113" s="394"/>
      <c r="O113" s="397"/>
      <c r="P113" s="397"/>
    </row>
    <row r="114" spans="1:16" s="186" customFormat="1" ht="78.75" hidden="1" customHeight="1" x14ac:dyDescent="0.25">
      <c r="A114" s="184"/>
      <c r="B114" s="173" t="s">
        <v>449</v>
      </c>
      <c r="C114" s="174" t="s">
        <v>240</v>
      </c>
      <c r="D114" s="174" t="s">
        <v>292</v>
      </c>
      <c r="E114" s="174" t="s">
        <v>210</v>
      </c>
      <c r="F114" s="178" t="s">
        <v>450</v>
      </c>
      <c r="G114" s="174" t="s">
        <v>345</v>
      </c>
      <c r="H114" s="179"/>
      <c r="I114" s="180"/>
      <c r="L114" s="317"/>
      <c r="M114" s="317"/>
      <c r="N114" s="394"/>
      <c r="O114" s="397"/>
      <c r="P114" s="397"/>
    </row>
    <row r="115" spans="1:16" s="186" customFormat="1" ht="48.75" customHeight="1" x14ac:dyDescent="0.25">
      <c r="A115" s="184"/>
      <c r="B115" s="173" t="s">
        <v>949</v>
      </c>
      <c r="C115" s="174"/>
      <c r="D115" s="174" t="s">
        <v>292</v>
      </c>
      <c r="E115" s="174" t="s">
        <v>188</v>
      </c>
      <c r="F115" s="347">
        <v>99</v>
      </c>
      <c r="G115" s="174"/>
      <c r="H115" s="179"/>
      <c r="I115" s="313">
        <v>298.3</v>
      </c>
      <c r="J115" s="313">
        <v>298.3</v>
      </c>
      <c r="K115" s="313">
        <v>298.3</v>
      </c>
      <c r="L115" s="313">
        <v>298.3</v>
      </c>
      <c r="M115" s="313">
        <v>298.3</v>
      </c>
      <c r="N115" s="313">
        <v>298.3</v>
      </c>
      <c r="O115" s="313">
        <v>298.3</v>
      </c>
      <c r="P115" s="313">
        <v>298.3</v>
      </c>
    </row>
    <row r="116" spans="1:16" s="186" customFormat="1" ht="25.5" customHeight="1" x14ac:dyDescent="0.25">
      <c r="A116" s="184"/>
      <c r="B116" s="173" t="s">
        <v>950</v>
      </c>
      <c r="C116" s="174"/>
      <c r="D116" s="174" t="s">
        <v>292</v>
      </c>
      <c r="E116" s="174" t="s">
        <v>188</v>
      </c>
      <c r="F116" s="325" t="s">
        <v>384</v>
      </c>
      <c r="G116" s="174"/>
      <c r="H116" s="179"/>
      <c r="I116" s="272">
        <f>I117</f>
        <v>298.3</v>
      </c>
      <c r="J116" s="272">
        <f t="shared" ref="J116:P116" si="43">J117</f>
        <v>0</v>
      </c>
      <c r="K116" s="272">
        <f t="shared" si="43"/>
        <v>0</v>
      </c>
      <c r="L116" s="272">
        <f t="shared" si="43"/>
        <v>0</v>
      </c>
      <c r="M116" s="272">
        <f t="shared" si="43"/>
        <v>0</v>
      </c>
      <c r="N116" s="272">
        <f t="shared" si="43"/>
        <v>0</v>
      </c>
      <c r="O116" s="272">
        <f t="shared" si="43"/>
        <v>298.3</v>
      </c>
      <c r="P116" s="272">
        <f t="shared" si="43"/>
        <v>298.3</v>
      </c>
    </row>
    <row r="117" spans="1:16" s="186" customFormat="1" ht="59.25" customHeight="1" x14ac:dyDescent="0.25">
      <c r="A117" s="184"/>
      <c r="B117" s="173" t="s">
        <v>951</v>
      </c>
      <c r="C117" s="174"/>
      <c r="D117" s="174" t="s">
        <v>292</v>
      </c>
      <c r="E117" s="174" t="s">
        <v>188</v>
      </c>
      <c r="F117" s="325" t="s">
        <v>952</v>
      </c>
      <c r="G117" s="174" t="s">
        <v>404</v>
      </c>
      <c r="H117" s="179"/>
      <c r="I117" s="272">
        <v>298.3</v>
      </c>
      <c r="L117" s="317"/>
      <c r="M117" s="317"/>
      <c r="N117" s="394"/>
      <c r="O117" s="272">
        <v>298.3</v>
      </c>
      <c r="P117" s="272">
        <v>298.3</v>
      </c>
    </row>
    <row r="118" spans="1:16" s="186" customFormat="1" x14ac:dyDescent="0.25">
      <c r="A118" s="184"/>
      <c r="B118" s="214" t="s">
        <v>302</v>
      </c>
      <c r="C118" s="168" t="s">
        <v>240</v>
      </c>
      <c r="D118" s="215" t="s">
        <v>292</v>
      </c>
      <c r="E118" s="215" t="s">
        <v>202</v>
      </c>
      <c r="F118" s="216"/>
      <c r="G118" s="217"/>
      <c r="H118" s="218"/>
      <c r="I118" s="188">
        <f>I119</f>
        <v>2990.6</v>
      </c>
      <c r="J118" s="188">
        <f t="shared" ref="J118:P120" si="44">J119</f>
        <v>0</v>
      </c>
      <c r="K118" s="188">
        <f t="shared" si="44"/>
        <v>0</v>
      </c>
      <c r="L118" s="188">
        <f t="shared" si="44"/>
        <v>0</v>
      </c>
      <c r="M118" s="188">
        <f t="shared" si="44"/>
        <v>0</v>
      </c>
      <c r="N118" s="188">
        <f t="shared" si="44"/>
        <v>0</v>
      </c>
      <c r="O118" s="188">
        <f t="shared" si="44"/>
        <v>2990.6</v>
      </c>
      <c r="P118" s="188">
        <f t="shared" si="44"/>
        <v>2990.6</v>
      </c>
    </row>
    <row r="119" spans="1:16" s="186" customFormat="1" ht="30" x14ac:dyDescent="0.25">
      <c r="A119" s="184"/>
      <c r="B119" s="173" t="s">
        <v>387</v>
      </c>
      <c r="C119" s="174" t="s">
        <v>240</v>
      </c>
      <c r="D119" s="219" t="s">
        <v>292</v>
      </c>
      <c r="E119" s="219" t="s">
        <v>202</v>
      </c>
      <c r="F119" s="220" t="s">
        <v>451</v>
      </c>
      <c r="G119" s="217"/>
      <c r="H119" s="218"/>
      <c r="I119" s="180">
        <f>I120</f>
        <v>2990.6</v>
      </c>
      <c r="J119" s="180">
        <f t="shared" si="44"/>
        <v>0</v>
      </c>
      <c r="K119" s="180">
        <f t="shared" si="44"/>
        <v>0</v>
      </c>
      <c r="L119" s="180">
        <f t="shared" si="44"/>
        <v>0</v>
      </c>
      <c r="M119" s="180">
        <f t="shared" si="44"/>
        <v>0</v>
      </c>
      <c r="N119" s="180">
        <f t="shared" si="44"/>
        <v>0</v>
      </c>
      <c r="O119" s="180">
        <f t="shared" si="44"/>
        <v>2990.6</v>
      </c>
      <c r="P119" s="180">
        <f t="shared" si="44"/>
        <v>2990.6</v>
      </c>
    </row>
    <row r="120" spans="1:16" s="186" customFormat="1" x14ac:dyDescent="0.25">
      <c r="A120" s="184"/>
      <c r="B120" s="173" t="s">
        <v>341</v>
      </c>
      <c r="C120" s="174" t="s">
        <v>240</v>
      </c>
      <c r="D120" s="219" t="s">
        <v>292</v>
      </c>
      <c r="E120" s="219" t="s">
        <v>202</v>
      </c>
      <c r="F120" s="220" t="s">
        <v>385</v>
      </c>
      <c r="G120" s="217"/>
      <c r="H120" s="218"/>
      <c r="I120" s="180">
        <f>I121</f>
        <v>2990.6</v>
      </c>
      <c r="J120" s="180">
        <f t="shared" si="44"/>
        <v>0</v>
      </c>
      <c r="K120" s="180">
        <f t="shared" si="44"/>
        <v>0</v>
      </c>
      <c r="L120" s="180">
        <f t="shared" si="44"/>
        <v>0</v>
      </c>
      <c r="M120" s="180">
        <f t="shared" si="44"/>
        <v>0</v>
      </c>
      <c r="N120" s="180">
        <f t="shared" si="44"/>
        <v>0</v>
      </c>
      <c r="O120" s="180">
        <f t="shared" si="44"/>
        <v>2990.6</v>
      </c>
      <c r="P120" s="180">
        <f t="shared" si="44"/>
        <v>2990.6</v>
      </c>
    </row>
    <row r="121" spans="1:16" s="186" customFormat="1" ht="90" x14ac:dyDescent="0.25">
      <c r="A121" s="184"/>
      <c r="B121" s="173" t="s">
        <v>452</v>
      </c>
      <c r="C121" s="174" t="s">
        <v>240</v>
      </c>
      <c r="D121" s="219" t="s">
        <v>292</v>
      </c>
      <c r="E121" s="219" t="s">
        <v>202</v>
      </c>
      <c r="F121" s="221" t="s">
        <v>453</v>
      </c>
      <c r="G121" s="219" t="s">
        <v>348</v>
      </c>
      <c r="H121" s="218"/>
      <c r="I121" s="180">
        <v>2990.6</v>
      </c>
      <c r="L121" s="317"/>
      <c r="M121" s="317"/>
      <c r="N121" s="394"/>
      <c r="O121" s="180">
        <v>2990.6</v>
      </c>
      <c r="P121" s="180">
        <v>2990.6</v>
      </c>
    </row>
    <row r="122" spans="1:16" s="186" customFormat="1" ht="15" hidden="1" customHeight="1" x14ac:dyDescent="0.25">
      <c r="A122" s="184"/>
      <c r="B122" s="189" t="s">
        <v>436</v>
      </c>
      <c r="C122" s="168" t="s">
        <v>240</v>
      </c>
      <c r="D122" s="168" t="s">
        <v>292</v>
      </c>
      <c r="E122" s="168"/>
      <c r="F122" s="169"/>
      <c r="G122" s="168"/>
      <c r="H122" s="218"/>
      <c r="I122" s="188">
        <f>I123</f>
        <v>0</v>
      </c>
      <c r="L122" s="317"/>
      <c r="M122" s="317"/>
      <c r="N122" s="394"/>
      <c r="O122" s="397"/>
      <c r="P122" s="397"/>
    </row>
    <row r="123" spans="1:16" s="186" customFormat="1" ht="15" hidden="1" customHeight="1" x14ac:dyDescent="0.25">
      <c r="A123" s="184"/>
      <c r="B123" s="222" t="s">
        <v>303</v>
      </c>
      <c r="C123" s="174" t="s">
        <v>240</v>
      </c>
      <c r="D123" s="174" t="s">
        <v>292</v>
      </c>
      <c r="E123" s="174" t="s">
        <v>215</v>
      </c>
      <c r="F123" s="175"/>
      <c r="G123" s="174"/>
      <c r="H123" s="218"/>
      <c r="I123" s="180">
        <f>I124+I127</f>
        <v>0</v>
      </c>
      <c r="L123" s="317"/>
      <c r="M123" s="317"/>
      <c r="N123" s="394"/>
      <c r="O123" s="397"/>
      <c r="P123" s="397"/>
    </row>
    <row r="124" spans="1:16" s="186" customFormat="1" ht="15" hidden="1" customHeight="1" x14ac:dyDescent="0.25">
      <c r="A124" s="184"/>
      <c r="B124" s="152" t="s">
        <v>454</v>
      </c>
      <c r="C124" s="174" t="s">
        <v>240</v>
      </c>
      <c r="D124" s="174" t="s">
        <v>292</v>
      </c>
      <c r="E124" s="174" t="s">
        <v>215</v>
      </c>
      <c r="F124" s="175" t="s">
        <v>455</v>
      </c>
      <c r="G124" s="174"/>
      <c r="H124" s="218"/>
      <c r="I124" s="180">
        <v>0</v>
      </c>
      <c r="L124" s="317"/>
      <c r="M124" s="317"/>
      <c r="N124" s="394"/>
      <c r="O124" s="397"/>
      <c r="P124" s="397"/>
    </row>
    <row r="125" spans="1:16" s="186" customFormat="1" ht="19.5" hidden="1" customHeight="1" x14ac:dyDescent="0.25">
      <c r="A125" s="184"/>
      <c r="B125" s="173" t="s">
        <v>456</v>
      </c>
      <c r="C125" s="174" t="s">
        <v>240</v>
      </c>
      <c r="D125" s="174" t="s">
        <v>292</v>
      </c>
      <c r="E125" s="174" t="s">
        <v>215</v>
      </c>
      <c r="F125" s="175" t="s">
        <v>457</v>
      </c>
      <c r="G125" s="174"/>
      <c r="H125" s="218"/>
      <c r="I125" s="180">
        <v>0</v>
      </c>
      <c r="L125" s="317"/>
      <c r="M125" s="317"/>
      <c r="N125" s="394"/>
      <c r="O125" s="397"/>
      <c r="P125" s="397"/>
    </row>
    <row r="126" spans="1:16" s="186" customFormat="1" ht="60" hidden="1" customHeight="1" x14ac:dyDescent="0.25">
      <c r="A126" s="184"/>
      <c r="B126" s="173" t="s">
        <v>458</v>
      </c>
      <c r="C126" s="174" t="s">
        <v>240</v>
      </c>
      <c r="D126" s="174" t="s">
        <v>292</v>
      </c>
      <c r="E126" s="174" t="s">
        <v>215</v>
      </c>
      <c r="F126" s="175" t="s">
        <v>459</v>
      </c>
      <c r="G126" s="174" t="s">
        <v>348</v>
      </c>
      <c r="H126" s="218"/>
      <c r="I126" s="180">
        <v>0</v>
      </c>
      <c r="L126" s="317"/>
      <c r="M126" s="317"/>
      <c r="N126" s="394"/>
      <c r="O126" s="397"/>
      <c r="P126" s="397"/>
    </row>
    <row r="127" spans="1:16" s="186" customFormat="1" ht="15" hidden="1" customHeight="1" x14ac:dyDescent="0.25">
      <c r="A127" s="184"/>
      <c r="B127" s="152" t="s">
        <v>454</v>
      </c>
      <c r="C127" s="174" t="s">
        <v>240</v>
      </c>
      <c r="D127" s="174" t="s">
        <v>292</v>
      </c>
      <c r="E127" s="174" t="s">
        <v>215</v>
      </c>
      <c r="F127" s="175" t="s">
        <v>455</v>
      </c>
      <c r="G127" s="174"/>
      <c r="H127" s="218"/>
      <c r="I127" s="180">
        <v>0</v>
      </c>
      <c r="L127" s="317"/>
      <c r="M127" s="317"/>
      <c r="N127" s="394"/>
      <c r="O127" s="397"/>
      <c r="P127" s="397"/>
    </row>
    <row r="128" spans="1:16" s="186" customFormat="1" ht="30" hidden="1" customHeight="1" x14ac:dyDescent="0.25">
      <c r="A128" s="184"/>
      <c r="B128" s="173" t="s">
        <v>460</v>
      </c>
      <c r="C128" s="174" t="s">
        <v>240</v>
      </c>
      <c r="D128" s="174" t="s">
        <v>292</v>
      </c>
      <c r="E128" s="174" t="s">
        <v>215</v>
      </c>
      <c r="F128" s="175" t="s">
        <v>461</v>
      </c>
      <c r="G128" s="174"/>
      <c r="H128" s="218"/>
      <c r="I128" s="180">
        <v>0</v>
      </c>
      <c r="L128" s="317"/>
      <c r="M128" s="317"/>
      <c r="N128" s="394"/>
      <c r="O128" s="397"/>
      <c r="P128" s="397"/>
    </row>
    <row r="129" spans="1:16" s="186" customFormat="1" ht="33" hidden="1" customHeight="1" x14ac:dyDescent="0.25">
      <c r="A129" s="184"/>
      <c r="B129" s="173" t="s">
        <v>462</v>
      </c>
      <c r="C129" s="174" t="s">
        <v>240</v>
      </c>
      <c r="D129" s="174" t="s">
        <v>292</v>
      </c>
      <c r="E129" s="174" t="s">
        <v>215</v>
      </c>
      <c r="F129" s="175" t="s">
        <v>463</v>
      </c>
      <c r="G129" s="174" t="s">
        <v>348</v>
      </c>
      <c r="H129" s="218"/>
      <c r="I129" s="180">
        <v>0</v>
      </c>
      <c r="L129" s="317"/>
      <c r="M129" s="317"/>
      <c r="N129" s="394"/>
      <c r="O129" s="397"/>
      <c r="P129" s="397"/>
    </row>
    <row r="130" spans="1:16" s="186" customFormat="1" ht="28.5" x14ac:dyDescent="0.25">
      <c r="A130" s="184"/>
      <c r="B130" s="224" t="s">
        <v>303</v>
      </c>
      <c r="C130" s="168" t="s">
        <v>240</v>
      </c>
      <c r="D130" s="168" t="s">
        <v>292</v>
      </c>
      <c r="E130" s="168" t="s">
        <v>215</v>
      </c>
      <c r="F130" s="169"/>
      <c r="G130" s="168"/>
      <c r="H130" s="187">
        <f>H133+H135+H136</f>
        <v>3775000</v>
      </c>
      <c r="I130" s="188">
        <f>I131</f>
        <v>1.36</v>
      </c>
      <c r="J130" s="188">
        <f t="shared" ref="J130:P132" si="45">J131</f>
        <v>0</v>
      </c>
      <c r="K130" s="188">
        <f t="shared" si="45"/>
        <v>0</v>
      </c>
      <c r="L130" s="188">
        <f t="shared" si="45"/>
        <v>0</v>
      </c>
      <c r="M130" s="188">
        <f t="shared" si="45"/>
        <v>0</v>
      </c>
      <c r="N130" s="188">
        <f t="shared" si="45"/>
        <v>0</v>
      </c>
      <c r="O130" s="188">
        <f t="shared" si="45"/>
        <v>1.36</v>
      </c>
      <c r="P130" s="188">
        <f t="shared" si="45"/>
        <v>1.36</v>
      </c>
    </row>
    <row r="131" spans="1:16" s="186" customFormat="1" ht="30" x14ac:dyDescent="0.25">
      <c r="A131" s="184"/>
      <c r="B131" s="173" t="s">
        <v>364</v>
      </c>
      <c r="C131" s="174" t="s">
        <v>240</v>
      </c>
      <c r="D131" s="174" t="s">
        <v>292</v>
      </c>
      <c r="E131" s="174" t="s">
        <v>215</v>
      </c>
      <c r="F131" s="175" t="s">
        <v>365</v>
      </c>
      <c r="G131" s="174"/>
      <c r="H131" s="179"/>
      <c r="I131" s="180">
        <f>I132</f>
        <v>1.36</v>
      </c>
      <c r="J131" s="180">
        <f t="shared" si="45"/>
        <v>0</v>
      </c>
      <c r="K131" s="180">
        <f t="shared" si="45"/>
        <v>0</v>
      </c>
      <c r="L131" s="180">
        <f t="shared" si="45"/>
        <v>0</v>
      </c>
      <c r="M131" s="180">
        <f t="shared" si="45"/>
        <v>0</v>
      </c>
      <c r="N131" s="180">
        <f t="shared" si="45"/>
        <v>0</v>
      </c>
      <c r="O131" s="180">
        <f t="shared" si="45"/>
        <v>1.36</v>
      </c>
      <c r="P131" s="180">
        <f t="shared" si="45"/>
        <v>1.36</v>
      </c>
    </row>
    <row r="132" spans="1:16" s="186" customFormat="1" x14ac:dyDescent="0.25">
      <c r="A132" s="184"/>
      <c r="B132" s="173" t="s">
        <v>341</v>
      </c>
      <c r="C132" s="174" t="s">
        <v>240</v>
      </c>
      <c r="D132" s="174" t="s">
        <v>292</v>
      </c>
      <c r="E132" s="174" t="s">
        <v>215</v>
      </c>
      <c r="F132" s="175" t="s">
        <v>366</v>
      </c>
      <c r="G132" s="174"/>
      <c r="H132" s="179"/>
      <c r="I132" s="180">
        <f>I133</f>
        <v>1.36</v>
      </c>
      <c r="J132" s="180">
        <f t="shared" si="45"/>
        <v>0</v>
      </c>
      <c r="K132" s="180">
        <f t="shared" si="45"/>
        <v>0</v>
      </c>
      <c r="L132" s="180">
        <f t="shared" si="45"/>
        <v>0</v>
      </c>
      <c r="M132" s="180">
        <f t="shared" si="45"/>
        <v>0</v>
      </c>
      <c r="N132" s="180">
        <f t="shared" si="45"/>
        <v>0</v>
      </c>
      <c r="O132" s="180">
        <f t="shared" si="45"/>
        <v>1.36</v>
      </c>
      <c r="P132" s="180">
        <f t="shared" si="45"/>
        <v>1.36</v>
      </c>
    </row>
    <row r="133" spans="1:16" s="186" customFormat="1" ht="42.75" customHeight="1" x14ac:dyDescent="0.25">
      <c r="A133" s="184"/>
      <c r="B133" s="203" t="s">
        <v>464</v>
      </c>
      <c r="C133" s="174" t="s">
        <v>240</v>
      </c>
      <c r="D133" s="174" t="s">
        <v>292</v>
      </c>
      <c r="E133" s="174" t="s">
        <v>215</v>
      </c>
      <c r="F133" s="175" t="s">
        <v>465</v>
      </c>
      <c r="G133" s="174" t="s">
        <v>348</v>
      </c>
      <c r="H133" s="179">
        <v>280000</v>
      </c>
      <c r="I133" s="180">
        <v>1.36</v>
      </c>
      <c r="L133" s="317"/>
      <c r="M133" s="317"/>
      <c r="N133" s="394"/>
      <c r="O133" s="180">
        <v>1.36</v>
      </c>
      <c r="P133" s="180">
        <v>1.36</v>
      </c>
    </row>
    <row r="134" spans="1:16" s="186" customFormat="1" ht="15.75" hidden="1" customHeight="1" x14ac:dyDescent="0.25">
      <c r="A134" s="184"/>
      <c r="B134" s="357"/>
      <c r="C134" s="174"/>
      <c r="D134" s="174"/>
      <c r="E134" s="174"/>
      <c r="F134" s="178"/>
      <c r="G134" s="174"/>
      <c r="H134" s="179"/>
      <c r="I134" s="180"/>
      <c r="L134" s="317"/>
      <c r="M134" s="317"/>
      <c r="N134" s="394"/>
      <c r="O134" s="397"/>
      <c r="P134" s="397"/>
    </row>
    <row r="135" spans="1:16" s="186" customFormat="1" ht="15" customHeight="1" x14ac:dyDescent="0.25">
      <c r="A135" s="184"/>
      <c r="B135" s="356" t="s">
        <v>304</v>
      </c>
      <c r="C135" s="168" t="s">
        <v>240</v>
      </c>
      <c r="D135" s="168" t="s">
        <v>188</v>
      </c>
      <c r="E135" s="168"/>
      <c r="F135" s="169"/>
      <c r="G135" s="168"/>
      <c r="H135" s="187"/>
      <c r="I135" s="188"/>
      <c r="L135" s="317"/>
      <c r="M135" s="317"/>
      <c r="N135" s="394"/>
      <c r="O135" s="397"/>
      <c r="P135" s="397"/>
    </row>
    <row r="136" spans="1:16" s="186" customFormat="1" ht="15.75" hidden="1" customHeight="1" x14ac:dyDescent="0.25">
      <c r="A136" s="184"/>
      <c r="B136" s="190" t="s">
        <v>466</v>
      </c>
      <c r="C136" s="168" t="s">
        <v>240</v>
      </c>
      <c r="D136" s="168" t="s">
        <v>188</v>
      </c>
      <c r="E136" s="168" t="s">
        <v>190</v>
      </c>
      <c r="F136" s="169"/>
      <c r="G136" s="168"/>
      <c r="H136" s="187">
        <f>H137+H138+H139</f>
        <v>3495000</v>
      </c>
      <c r="I136" s="188">
        <f>I137+I138+I139+I140</f>
        <v>0</v>
      </c>
      <c r="L136" s="317"/>
      <c r="M136" s="317"/>
      <c r="N136" s="394"/>
      <c r="O136" s="397"/>
      <c r="P136" s="397"/>
    </row>
    <row r="137" spans="1:16" s="186" customFormat="1" ht="47.25" hidden="1" customHeight="1" x14ac:dyDescent="0.25">
      <c r="A137" s="184"/>
      <c r="B137" s="178" t="s">
        <v>467</v>
      </c>
      <c r="C137" s="174" t="s">
        <v>240</v>
      </c>
      <c r="D137" s="174" t="s">
        <v>188</v>
      </c>
      <c r="E137" s="174" t="s">
        <v>190</v>
      </c>
      <c r="F137" s="175" t="s">
        <v>468</v>
      </c>
      <c r="G137" s="174" t="s">
        <v>469</v>
      </c>
      <c r="H137" s="179">
        <v>280000</v>
      </c>
      <c r="I137" s="180"/>
      <c r="L137" s="317"/>
      <c r="M137" s="317"/>
      <c r="N137" s="394"/>
      <c r="O137" s="397"/>
      <c r="P137" s="397"/>
    </row>
    <row r="138" spans="1:16" s="186" customFormat="1" ht="31.5" hidden="1" customHeight="1" x14ac:dyDescent="0.25">
      <c r="A138" s="184"/>
      <c r="B138" s="178" t="s">
        <v>470</v>
      </c>
      <c r="C138" s="174" t="s">
        <v>240</v>
      </c>
      <c r="D138" s="174" t="s">
        <v>188</v>
      </c>
      <c r="E138" s="174" t="s">
        <v>190</v>
      </c>
      <c r="F138" s="175" t="s">
        <v>468</v>
      </c>
      <c r="G138" s="174" t="s">
        <v>469</v>
      </c>
      <c r="H138" s="179">
        <v>2126000</v>
      </c>
      <c r="I138" s="180"/>
      <c r="L138" s="317"/>
      <c r="M138" s="317"/>
      <c r="N138" s="394"/>
      <c r="O138" s="397"/>
      <c r="P138" s="397"/>
    </row>
    <row r="139" spans="1:16" s="186" customFormat="1" ht="47.25" hidden="1" customHeight="1" x14ac:dyDescent="0.25">
      <c r="A139" s="184"/>
      <c r="B139" s="178" t="s">
        <v>471</v>
      </c>
      <c r="C139" s="174" t="s">
        <v>240</v>
      </c>
      <c r="D139" s="174" t="s">
        <v>188</v>
      </c>
      <c r="E139" s="174" t="s">
        <v>190</v>
      </c>
      <c r="F139" s="175" t="s">
        <v>468</v>
      </c>
      <c r="G139" s="174" t="s">
        <v>469</v>
      </c>
      <c r="H139" s="179">
        <v>1089000</v>
      </c>
      <c r="I139" s="180"/>
      <c r="L139" s="317"/>
      <c r="M139" s="317"/>
      <c r="N139" s="394"/>
      <c r="O139" s="397"/>
      <c r="P139" s="397"/>
    </row>
    <row r="140" spans="1:16" s="186" customFormat="1" ht="50.25" hidden="1" customHeight="1" x14ac:dyDescent="0.25">
      <c r="A140" s="184"/>
      <c r="B140" s="178" t="s">
        <v>471</v>
      </c>
      <c r="C140" s="174" t="s">
        <v>240</v>
      </c>
      <c r="D140" s="174" t="s">
        <v>188</v>
      </c>
      <c r="E140" s="174" t="s">
        <v>190</v>
      </c>
      <c r="F140" s="175" t="s">
        <v>472</v>
      </c>
      <c r="G140" s="174" t="s">
        <v>469</v>
      </c>
      <c r="H140" s="179"/>
      <c r="I140" s="180"/>
      <c r="L140" s="317"/>
      <c r="M140" s="317"/>
      <c r="N140" s="394"/>
      <c r="O140" s="397"/>
      <c r="P140" s="397"/>
    </row>
    <row r="141" spans="1:16" s="186" customFormat="1" ht="1.5" customHeight="1" x14ac:dyDescent="0.25">
      <c r="A141" s="184"/>
      <c r="B141" s="358"/>
      <c r="C141" s="174"/>
      <c r="D141" s="174"/>
      <c r="E141" s="174"/>
      <c r="F141" s="175"/>
      <c r="G141" s="174"/>
      <c r="H141" s="179"/>
      <c r="I141" s="180"/>
      <c r="L141" s="317"/>
      <c r="M141" s="317"/>
      <c r="N141" s="394"/>
      <c r="O141" s="397"/>
      <c r="P141" s="397"/>
    </row>
    <row r="142" spans="1:16" s="186" customFormat="1" ht="15" hidden="1" customHeight="1" x14ac:dyDescent="0.25">
      <c r="A142" s="184"/>
      <c r="B142" s="223" t="s">
        <v>306</v>
      </c>
      <c r="C142" s="168" t="s">
        <v>240</v>
      </c>
      <c r="D142" s="168" t="s">
        <v>295</v>
      </c>
      <c r="E142" s="168"/>
      <c r="F142" s="169"/>
      <c r="G142" s="168"/>
      <c r="H142" s="187">
        <f>H146</f>
        <v>10000</v>
      </c>
      <c r="I142" s="188">
        <f>I146</f>
        <v>0</v>
      </c>
      <c r="L142" s="317"/>
      <c r="M142" s="317"/>
      <c r="N142" s="394"/>
      <c r="O142" s="397"/>
      <c r="P142" s="397"/>
    </row>
    <row r="143" spans="1:16" s="186" customFormat="1" ht="15" hidden="1" customHeight="1" x14ac:dyDescent="0.25">
      <c r="A143" s="184"/>
      <c r="B143" s="223" t="s">
        <v>309</v>
      </c>
      <c r="C143" s="168" t="s">
        <v>240</v>
      </c>
      <c r="D143" s="168" t="s">
        <v>295</v>
      </c>
      <c r="E143" s="168" t="s">
        <v>295</v>
      </c>
      <c r="F143" s="169"/>
      <c r="G143" s="168"/>
      <c r="H143" s="187"/>
      <c r="I143" s="188">
        <v>0</v>
      </c>
      <c r="L143" s="317"/>
      <c r="M143" s="317"/>
      <c r="N143" s="394"/>
      <c r="O143" s="397"/>
      <c r="P143" s="397"/>
    </row>
    <row r="144" spans="1:16" s="186" customFormat="1" ht="30" hidden="1" customHeight="1" x14ac:dyDescent="0.25">
      <c r="A144" s="184"/>
      <c r="B144" s="173" t="s">
        <v>364</v>
      </c>
      <c r="C144" s="174" t="s">
        <v>240</v>
      </c>
      <c r="D144" s="174" t="s">
        <v>295</v>
      </c>
      <c r="E144" s="174" t="s">
        <v>295</v>
      </c>
      <c r="F144" s="175" t="s">
        <v>384</v>
      </c>
      <c r="G144" s="174"/>
      <c r="H144" s="179"/>
      <c r="I144" s="180">
        <v>0</v>
      </c>
      <c r="L144" s="317"/>
      <c r="M144" s="317"/>
      <c r="N144" s="394"/>
      <c r="O144" s="397"/>
      <c r="P144" s="397"/>
    </row>
    <row r="145" spans="1:16" s="186" customFormat="1" ht="15" hidden="1" customHeight="1" x14ac:dyDescent="0.25">
      <c r="A145" s="184"/>
      <c r="B145" s="173" t="s">
        <v>341</v>
      </c>
      <c r="C145" s="174" t="s">
        <v>240</v>
      </c>
      <c r="D145" s="174" t="s">
        <v>295</v>
      </c>
      <c r="E145" s="174" t="s">
        <v>295</v>
      </c>
      <c r="F145" s="175" t="s">
        <v>385</v>
      </c>
      <c r="G145" s="174"/>
      <c r="H145" s="179"/>
      <c r="I145" s="180">
        <v>0</v>
      </c>
      <c r="L145" s="317"/>
      <c r="M145" s="317"/>
      <c r="N145" s="394"/>
      <c r="O145" s="397"/>
      <c r="P145" s="397"/>
    </row>
    <row r="146" spans="1:16" s="186" customFormat="1" ht="90" hidden="1" customHeight="1" x14ac:dyDescent="0.25">
      <c r="A146" s="184"/>
      <c r="B146" s="173" t="s">
        <v>473</v>
      </c>
      <c r="C146" s="174" t="s">
        <v>240</v>
      </c>
      <c r="D146" s="174" t="s">
        <v>295</v>
      </c>
      <c r="E146" s="174" t="s">
        <v>295</v>
      </c>
      <c r="F146" s="178" t="s">
        <v>474</v>
      </c>
      <c r="G146" s="174" t="s">
        <v>348</v>
      </c>
      <c r="H146" s="179">
        <v>10000</v>
      </c>
      <c r="I146" s="272">
        <v>0</v>
      </c>
      <c r="L146" s="317"/>
      <c r="M146" s="317"/>
      <c r="N146" s="394"/>
      <c r="O146" s="397"/>
      <c r="P146" s="397"/>
    </row>
    <row r="147" spans="1:16" s="186" customFormat="1" x14ac:dyDescent="0.25">
      <c r="A147" s="184"/>
      <c r="B147" s="224" t="s">
        <v>318</v>
      </c>
      <c r="C147" s="168" t="s">
        <v>240</v>
      </c>
      <c r="D147" s="168" t="s">
        <v>210</v>
      </c>
      <c r="E147" s="168"/>
      <c r="F147" s="190"/>
      <c r="G147" s="168"/>
      <c r="H147" s="187">
        <f>H153</f>
        <v>760900</v>
      </c>
      <c r="I147" s="313">
        <f>I153+I148</f>
        <v>406</v>
      </c>
      <c r="J147" s="313">
        <f t="shared" ref="J147:P147" si="46">J153+J148</f>
        <v>0</v>
      </c>
      <c r="K147" s="313">
        <f t="shared" si="46"/>
        <v>0</v>
      </c>
      <c r="L147" s="313">
        <f t="shared" si="46"/>
        <v>48558.500000000007</v>
      </c>
      <c r="M147" s="313">
        <f t="shared" si="46"/>
        <v>0</v>
      </c>
      <c r="N147" s="313">
        <f t="shared" si="46"/>
        <v>0</v>
      </c>
      <c r="O147" s="313">
        <f t="shared" si="46"/>
        <v>406</v>
      </c>
      <c r="P147" s="313">
        <f t="shared" si="46"/>
        <v>406</v>
      </c>
    </row>
    <row r="148" spans="1:16" s="186" customFormat="1" ht="57" x14ac:dyDescent="0.25">
      <c r="A148" s="184"/>
      <c r="B148" s="190" t="s">
        <v>475</v>
      </c>
      <c r="C148" s="168" t="s">
        <v>240</v>
      </c>
      <c r="D148" s="168" t="s">
        <v>210</v>
      </c>
      <c r="E148" s="168" t="s">
        <v>238</v>
      </c>
      <c r="F148" s="175" t="s">
        <v>183</v>
      </c>
      <c r="G148" s="168"/>
      <c r="H148" s="187"/>
      <c r="I148" s="313">
        <f>I150+I152</f>
        <v>136</v>
      </c>
      <c r="J148" s="313">
        <f t="shared" ref="J148:P148" si="47">J150+J152</f>
        <v>0</v>
      </c>
      <c r="K148" s="313">
        <f t="shared" si="47"/>
        <v>0</v>
      </c>
      <c r="L148" s="313">
        <f t="shared" si="47"/>
        <v>48558.500000000007</v>
      </c>
      <c r="M148" s="313">
        <f t="shared" si="47"/>
        <v>0</v>
      </c>
      <c r="N148" s="313">
        <f t="shared" si="47"/>
        <v>0</v>
      </c>
      <c r="O148" s="313">
        <f t="shared" si="47"/>
        <v>136</v>
      </c>
      <c r="P148" s="313">
        <f t="shared" si="47"/>
        <v>136</v>
      </c>
    </row>
    <row r="149" spans="1:16" s="186" customFormat="1" ht="53.25" customHeight="1" x14ac:dyDescent="0.25">
      <c r="A149" s="184"/>
      <c r="B149" s="225" t="s">
        <v>476</v>
      </c>
      <c r="C149" s="174" t="s">
        <v>240</v>
      </c>
      <c r="D149" s="174" t="s">
        <v>210</v>
      </c>
      <c r="E149" s="174" t="s">
        <v>238</v>
      </c>
      <c r="F149" s="175" t="s">
        <v>477</v>
      </c>
      <c r="G149" s="174"/>
      <c r="H149" s="179"/>
      <c r="I149" s="272">
        <f>I150</f>
        <v>63</v>
      </c>
      <c r="J149" s="272">
        <f t="shared" ref="J149:P149" si="48">J150</f>
        <v>0</v>
      </c>
      <c r="K149" s="272">
        <f t="shared" si="48"/>
        <v>0</v>
      </c>
      <c r="L149" s="272">
        <f t="shared" si="48"/>
        <v>0</v>
      </c>
      <c r="M149" s="272">
        <f t="shared" si="48"/>
        <v>0</v>
      </c>
      <c r="N149" s="272">
        <f t="shared" si="48"/>
        <v>0</v>
      </c>
      <c r="O149" s="272">
        <f t="shared" si="48"/>
        <v>63</v>
      </c>
      <c r="P149" s="272">
        <f t="shared" si="48"/>
        <v>63</v>
      </c>
    </row>
    <row r="150" spans="1:16" s="186" customFormat="1" ht="44.25" customHeight="1" x14ac:dyDescent="0.25">
      <c r="A150" s="184"/>
      <c r="B150" s="173" t="s">
        <v>478</v>
      </c>
      <c r="C150" s="174" t="s">
        <v>240</v>
      </c>
      <c r="D150" s="174" t="s">
        <v>210</v>
      </c>
      <c r="E150" s="174" t="s">
        <v>238</v>
      </c>
      <c r="F150" s="178" t="s">
        <v>479</v>
      </c>
      <c r="G150" s="174" t="s">
        <v>480</v>
      </c>
      <c r="H150" s="179"/>
      <c r="I150" s="272">
        <v>63</v>
      </c>
      <c r="L150" s="317"/>
      <c r="M150" s="317"/>
      <c r="N150" s="394"/>
      <c r="O150" s="272">
        <v>63</v>
      </c>
      <c r="P150" s="272">
        <v>63</v>
      </c>
    </row>
    <row r="151" spans="1:16" s="186" customFormat="1" ht="67.5" customHeight="1" x14ac:dyDescent="0.25">
      <c r="A151" s="184"/>
      <c r="B151" s="225" t="s">
        <v>481</v>
      </c>
      <c r="C151" s="174" t="s">
        <v>240</v>
      </c>
      <c r="D151" s="174" t="s">
        <v>210</v>
      </c>
      <c r="E151" s="174" t="s">
        <v>238</v>
      </c>
      <c r="F151" s="175" t="s">
        <v>482</v>
      </c>
      <c r="G151" s="174"/>
      <c r="H151" s="179"/>
      <c r="I151" s="272">
        <f>I152</f>
        <v>73</v>
      </c>
      <c r="J151" s="272">
        <f t="shared" ref="J151:P151" si="49">J152</f>
        <v>0</v>
      </c>
      <c r="K151" s="272">
        <f t="shared" si="49"/>
        <v>0</v>
      </c>
      <c r="L151" s="272">
        <f t="shared" si="49"/>
        <v>48558.500000000007</v>
      </c>
      <c r="M151" s="272">
        <f t="shared" si="49"/>
        <v>0</v>
      </c>
      <c r="N151" s="272">
        <f t="shared" si="49"/>
        <v>0</v>
      </c>
      <c r="O151" s="272">
        <f t="shared" si="49"/>
        <v>73</v>
      </c>
      <c r="P151" s="272">
        <f t="shared" si="49"/>
        <v>73</v>
      </c>
    </row>
    <row r="152" spans="1:16" s="186" customFormat="1" ht="45.75" customHeight="1" x14ac:dyDescent="0.25">
      <c r="A152" s="184"/>
      <c r="B152" s="173" t="s">
        <v>478</v>
      </c>
      <c r="C152" s="174" t="s">
        <v>240</v>
      </c>
      <c r="D152" s="174" t="s">
        <v>210</v>
      </c>
      <c r="E152" s="174" t="s">
        <v>238</v>
      </c>
      <c r="F152" s="178" t="s">
        <v>483</v>
      </c>
      <c r="G152" s="174" t="s">
        <v>480</v>
      </c>
      <c r="H152" s="179"/>
      <c r="I152" s="272">
        <v>73</v>
      </c>
      <c r="L152" s="320">
        <f>I150+I152+I157+I284+I285+I292+I293+I298+I299+I301+I302+I305+I306+I311+I312+I314+I315+I158+I290</f>
        <v>48558.500000000007</v>
      </c>
      <c r="M152" s="317"/>
      <c r="N152" s="394"/>
      <c r="O152" s="272">
        <v>73</v>
      </c>
      <c r="P152" s="272">
        <v>73</v>
      </c>
    </row>
    <row r="153" spans="1:16" s="186" customFormat="1" x14ac:dyDescent="0.25">
      <c r="A153" s="184"/>
      <c r="B153" s="189" t="s">
        <v>321</v>
      </c>
      <c r="C153" s="168" t="s">
        <v>240</v>
      </c>
      <c r="D153" s="168" t="s">
        <v>210</v>
      </c>
      <c r="E153" s="168" t="s">
        <v>238</v>
      </c>
      <c r="F153" s="169"/>
      <c r="G153" s="168"/>
      <c r="H153" s="187">
        <f>H157+H158+H159</f>
        <v>760900</v>
      </c>
      <c r="I153" s="188">
        <f>I157+I158</f>
        <v>270</v>
      </c>
      <c r="J153" s="188">
        <f t="shared" ref="J153:P153" si="50">J157+J158</f>
        <v>0</v>
      </c>
      <c r="K153" s="188">
        <f t="shared" si="50"/>
        <v>0</v>
      </c>
      <c r="L153" s="188">
        <f t="shared" si="50"/>
        <v>0</v>
      </c>
      <c r="M153" s="188">
        <f t="shared" si="50"/>
        <v>0</v>
      </c>
      <c r="N153" s="188">
        <f t="shared" si="50"/>
        <v>0</v>
      </c>
      <c r="O153" s="188">
        <f t="shared" si="50"/>
        <v>270</v>
      </c>
      <c r="P153" s="188">
        <f t="shared" si="50"/>
        <v>270</v>
      </c>
    </row>
    <row r="154" spans="1:16" s="186" customFormat="1" ht="37.5" customHeight="1" x14ac:dyDescent="0.25">
      <c r="A154" s="184"/>
      <c r="B154" s="189" t="s">
        <v>484</v>
      </c>
      <c r="C154" s="157" t="s">
        <v>240</v>
      </c>
      <c r="D154" s="226" t="s">
        <v>210</v>
      </c>
      <c r="E154" s="226" t="s">
        <v>238</v>
      </c>
      <c r="F154" s="227" t="s">
        <v>190</v>
      </c>
      <c r="G154" s="226"/>
      <c r="H154" s="187"/>
      <c r="I154" s="180">
        <f>I155</f>
        <v>270</v>
      </c>
      <c r="J154" s="180">
        <f t="shared" ref="J154:P156" si="51">J155</f>
        <v>0</v>
      </c>
      <c r="K154" s="180">
        <f t="shared" si="51"/>
        <v>0</v>
      </c>
      <c r="L154" s="180">
        <f t="shared" si="51"/>
        <v>0</v>
      </c>
      <c r="M154" s="180">
        <f t="shared" si="51"/>
        <v>0</v>
      </c>
      <c r="N154" s="180">
        <f t="shared" si="51"/>
        <v>0</v>
      </c>
      <c r="O154" s="180">
        <f t="shared" si="51"/>
        <v>270</v>
      </c>
      <c r="P154" s="180">
        <f t="shared" si="51"/>
        <v>270</v>
      </c>
    </row>
    <row r="155" spans="1:16" s="186" customFormat="1" ht="30" customHeight="1" x14ac:dyDescent="0.25">
      <c r="A155" s="184"/>
      <c r="B155" s="228" t="s">
        <v>485</v>
      </c>
      <c r="C155" s="157" t="s">
        <v>240</v>
      </c>
      <c r="D155" s="226" t="s">
        <v>210</v>
      </c>
      <c r="E155" s="226" t="s">
        <v>238</v>
      </c>
      <c r="F155" s="227" t="s">
        <v>486</v>
      </c>
      <c r="G155" s="226"/>
      <c r="H155" s="187"/>
      <c r="I155" s="180">
        <f>I156</f>
        <v>270</v>
      </c>
      <c r="J155" s="180">
        <f t="shared" si="51"/>
        <v>0</v>
      </c>
      <c r="K155" s="180">
        <f t="shared" si="51"/>
        <v>0</v>
      </c>
      <c r="L155" s="180">
        <f t="shared" si="51"/>
        <v>0</v>
      </c>
      <c r="M155" s="180">
        <f t="shared" si="51"/>
        <v>0</v>
      </c>
      <c r="N155" s="180">
        <f t="shared" si="51"/>
        <v>0</v>
      </c>
      <c r="O155" s="180">
        <f t="shared" si="51"/>
        <v>270</v>
      </c>
      <c r="P155" s="180">
        <f t="shared" si="51"/>
        <v>270</v>
      </c>
    </row>
    <row r="156" spans="1:16" s="186" customFormat="1" ht="30" customHeight="1" x14ac:dyDescent="0.25">
      <c r="A156" s="184"/>
      <c r="B156" s="229" t="s">
        <v>487</v>
      </c>
      <c r="C156" s="226" t="s">
        <v>240</v>
      </c>
      <c r="D156" s="226" t="s">
        <v>210</v>
      </c>
      <c r="E156" s="226" t="s">
        <v>238</v>
      </c>
      <c r="F156" s="227" t="s">
        <v>488</v>
      </c>
      <c r="G156" s="226"/>
      <c r="H156" s="187"/>
      <c r="I156" s="180">
        <f>I157</f>
        <v>270</v>
      </c>
      <c r="J156" s="180">
        <f t="shared" si="51"/>
        <v>0</v>
      </c>
      <c r="K156" s="180">
        <f t="shared" si="51"/>
        <v>0</v>
      </c>
      <c r="L156" s="180">
        <f t="shared" si="51"/>
        <v>0</v>
      </c>
      <c r="M156" s="180">
        <f t="shared" si="51"/>
        <v>0</v>
      </c>
      <c r="N156" s="180">
        <f t="shared" si="51"/>
        <v>0</v>
      </c>
      <c r="O156" s="180">
        <f t="shared" si="51"/>
        <v>270</v>
      </c>
      <c r="P156" s="180">
        <f t="shared" si="51"/>
        <v>270</v>
      </c>
    </row>
    <row r="157" spans="1:16" s="186" customFormat="1" ht="45" x14ac:dyDescent="0.25">
      <c r="A157" s="184"/>
      <c r="B157" s="173" t="s">
        <v>478</v>
      </c>
      <c r="C157" s="226" t="s">
        <v>240</v>
      </c>
      <c r="D157" s="226" t="s">
        <v>210</v>
      </c>
      <c r="E157" s="226" t="s">
        <v>238</v>
      </c>
      <c r="F157" s="227" t="s">
        <v>489</v>
      </c>
      <c r="G157" s="226" t="s">
        <v>480</v>
      </c>
      <c r="H157" s="179">
        <v>520000</v>
      </c>
      <c r="I157" s="272">
        <v>270</v>
      </c>
      <c r="L157" s="317"/>
      <c r="M157" s="317"/>
      <c r="N157" s="394"/>
      <c r="O157" s="272">
        <v>270</v>
      </c>
      <c r="P157" s="272">
        <v>270</v>
      </c>
    </row>
    <row r="158" spans="1:16" s="186" customFormat="1" ht="60" x14ac:dyDescent="0.25">
      <c r="A158" s="184"/>
      <c r="B158" s="173" t="s">
        <v>490</v>
      </c>
      <c r="C158" s="174" t="s">
        <v>240</v>
      </c>
      <c r="D158" s="174" t="s">
        <v>210</v>
      </c>
      <c r="E158" s="174" t="s">
        <v>238</v>
      </c>
      <c r="F158" s="227" t="s">
        <v>491</v>
      </c>
      <c r="G158" s="174" t="s">
        <v>480</v>
      </c>
      <c r="H158" s="179">
        <v>240900</v>
      </c>
      <c r="I158" s="272">
        <v>0</v>
      </c>
      <c r="L158" s="317"/>
      <c r="M158" s="317"/>
      <c r="N158" s="394"/>
      <c r="O158" s="397">
        <v>0</v>
      </c>
      <c r="P158" s="397">
        <v>0</v>
      </c>
    </row>
    <row r="159" spans="1:16" s="186" customFormat="1" ht="15.75" hidden="1" customHeight="1" x14ac:dyDescent="0.25">
      <c r="A159" s="184"/>
      <c r="B159" s="178" t="s">
        <v>492</v>
      </c>
      <c r="C159" s="174" t="s">
        <v>240</v>
      </c>
      <c r="D159" s="174" t="s">
        <v>210</v>
      </c>
      <c r="E159" s="174" t="s">
        <v>238</v>
      </c>
      <c r="F159" s="178" t="s">
        <v>493</v>
      </c>
      <c r="G159" s="174" t="s">
        <v>494</v>
      </c>
      <c r="H159" s="179">
        <v>0</v>
      </c>
      <c r="I159" s="272">
        <v>0</v>
      </c>
      <c r="J159" s="230"/>
      <c r="L159" s="317"/>
      <c r="M159" s="317"/>
      <c r="N159" s="394"/>
      <c r="O159" s="397"/>
      <c r="P159" s="397"/>
    </row>
    <row r="160" spans="1:16" s="186" customFormat="1" ht="15.75" hidden="1" customHeight="1" x14ac:dyDescent="0.25">
      <c r="A160" s="184"/>
      <c r="B160" s="190" t="s">
        <v>495</v>
      </c>
      <c r="C160" s="168" t="s">
        <v>240</v>
      </c>
      <c r="D160" s="168" t="s">
        <v>210</v>
      </c>
      <c r="E160" s="168" t="s">
        <v>238</v>
      </c>
      <c r="F160" s="190" t="s">
        <v>496</v>
      </c>
      <c r="G160" s="168" t="s">
        <v>181</v>
      </c>
      <c r="H160" s="187">
        <f>H161</f>
        <v>0</v>
      </c>
      <c r="I160" s="313">
        <f>I161</f>
        <v>0</v>
      </c>
      <c r="L160" s="317"/>
      <c r="M160" s="317"/>
      <c r="N160" s="394"/>
      <c r="O160" s="397"/>
      <c r="P160" s="397"/>
    </row>
    <row r="161" spans="1:16" s="186" customFormat="1" ht="15.75" hidden="1" customHeight="1" x14ac:dyDescent="0.25">
      <c r="A161" s="184"/>
      <c r="B161" s="178" t="s">
        <v>497</v>
      </c>
      <c r="C161" s="174" t="s">
        <v>240</v>
      </c>
      <c r="D161" s="174" t="s">
        <v>210</v>
      </c>
      <c r="E161" s="174" t="s">
        <v>238</v>
      </c>
      <c r="F161" s="178" t="s">
        <v>496</v>
      </c>
      <c r="G161" s="174" t="s">
        <v>498</v>
      </c>
      <c r="H161" s="179">
        <v>0</v>
      </c>
      <c r="I161" s="272">
        <v>0</v>
      </c>
      <c r="L161" s="317"/>
      <c r="M161" s="317"/>
      <c r="N161" s="394"/>
      <c r="O161" s="397"/>
      <c r="P161" s="397"/>
    </row>
    <row r="162" spans="1:16" s="186" customFormat="1" x14ac:dyDescent="0.25">
      <c r="A162" s="184"/>
      <c r="B162" s="189" t="s">
        <v>324</v>
      </c>
      <c r="C162" s="168" t="s">
        <v>240</v>
      </c>
      <c r="D162" s="168" t="s">
        <v>206</v>
      </c>
      <c r="E162" s="168"/>
      <c r="F162" s="190"/>
      <c r="G162" s="168"/>
      <c r="H162" s="187">
        <f>H169+H173</f>
        <v>943200</v>
      </c>
      <c r="I162" s="313">
        <f>I169+I163</f>
        <v>550.5</v>
      </c>
      <c r="J162" s="313">
        <f t="shared" ref="J162:P162" si="52">J169+J163</f>
        <v>0</v>
      </c>
      <c r="K162" s="313">
        <f t="shared" si="52"/>
        <v>0</v>
      </c>
      <c r="L162" s="313">
        <f t="shared" si="52"/>
        <v>0</v>
      </c>
      <c r="M162" s="313">
        <f t="shared" si="52"/>
        <v>45</v>
      </c>
      <c r="N162" s="313">
        <f t="shared" si="52"/>
        <v>0</v>
      </c>
      <c r="O162" s="313">
        <f t="shared" si="52"/>
        <v>550.5</v>
      </c>
      <c r="P162" s="313">
        <f t="shared" si="52"/>
        <v>550.5</v>
      </c>
    </row>
    <row r="163" spans="1:16" s="186" customFormat="1" x14ac:dyDescent="0.25">
      <c r="A163" s="184"/>
      <c r="B163" s="189" t="s">
        <v>499</v>
      </c>
      <c r="C163" s="231" t="s">
        <v>240</v>
      </c>
      <c r="D163" s="231" t="s">
        <v>206</v>
      </c>
      <c r="E163" s="231" t="s">
        <v>183</v>
      </c>
      <c r="F163" s="232"/>
      <c r="G163" s="233"/>
      <c r="H163" s="187"/>
      <c r="I163" s="313">
        <f>I166+I167</f>
        <v>55.8</v>
      </c>
      <c r="J163" s="313">
        <f t="shared" ref="J163:P163" si="53">J166+J167</f>
        <v>0</v>
      </c>
      <c r="K163" s="313">
        <f t="shared" si="53"/>
        <v>0</v>
      </c>
      <c r="L163" s="313">
        <f t="shared" si="53"/>
        <v>0</v>
      </c>
      <c r="M163" s="313">
        <f t="shared" si="53"/>
        <v>0</v>
      </c>
      <c r="N163" s="313">
        <f t="shared" si="53"/>
        <v>0</v>
      </c>
      <c r="O163" s="313">
        <f t="shared" si="53"/>
        <v>55.8</v>
      </c>
      <c r="P163" s="313">
        <f t="shared" si="53"/>
        <v>55.8</v>
      </c>
    </row>
    <row r="164" spans="1:16" s="186" customFormat="1" ht="30" x14ac:dyDescent="0.25">
      <c r="A164" s="184"/>
      <c r="B164" s="173" t="s">
        <v>364</v>
      </c>
      <c r="C164" s="226" t="s">
        <v>240</v>
      </c>
      <c r="D164" s="226" t="s">
        <v>206</v>
      </c>
      <c r="E164" s="226" t="s">
        <v>183</v>
      </c>
      <c r="F164" s="175" t="s">
        <v>384</v>
      </c>
      <c r="G164" s="226"/>
      <c r="H164" s="187"/>
      <c r="I164" s="272">
        <f>I165</f>
        <v>55.8</v>
      </c>
      <c r="J164" s="272">
        <f t="shared" ref="J164:P165" si="54">J165</f>
        <v>0</v>
      </c>
      <c r="K164" s="272">
        <f t="shared" si="54"/>
        <v>0</v>
      </c>
      <c r="L164" s="272">
        <f t="shared" si="54"/>
        <v>0</v>
      </c>
      <c r="M164" s="272">
        <f t="shared" si="54"/>
        <v>0</v>
      </c>
      <c r="N164" s="272">
        <f t="shared" si="54"/>
        <v>0</v>
      </c>
      <c r="O164" s="272">
        <f t="shared" si="54"/>
        <v>55.8</v>
      </c>
      <c r="P164" s="272">
        <f t="shared" si="54"/>
        <v>55.8</v>
      </c>
    </row>
    <row r="165" spans="1:16" s="186" customFormat="1" x14ac:dyDescent="0.25">
      <c r="A165" s="184"/>
      <c r="B165" s="173" t="s">
        <v>341</v>
      </c>
      <c r="C165" s="226" t="s">
        <v>240</v>
      </c>
      <c r="D165" s="226" t="s">
        <v>206</v>
      </c>
      <c r="E165" s="226" t="s">
        <v>183</v>
      </c>
      <c r="F165" s="175" t="s">
        <v>385</v>
      </c>
      <c r="G165" s="226"/>
      <c r="H165" s="187"/>
      <c r="I165" s="272">
        <f>I166</f>
        <v>55.8</v>
      </c>
      <c r="J165" s="272">
        <f t="shared" si="54"/>
        <v>0</v>
      </c>
      <c r="K165" s="272">
        <f t="shared" si="54"/>
        <v>0</v>
      </c>
      <c r="L165" s="272">
        <f t="shared" si="54"/>
        <v>0</v>
      </c>
      <c r="M165" s="272">
        <f t="shared" si="54"/>
        <v>0</v>
      </c>
      <c r="N165" s="272">
        <f t="shared" si="54"/>
        <v>0</v>
      </c>
      <c r="O165" s="272">
        <f t="shared" si="54"/>
        <v>55.8</v>
      </c>
      <c r="P165" s="272">
        <f t="shared" si="54"/>
        <v>55.8</v>
      </c>
    </row>
    <row r="166" spans="1:16" s="186" customFormat="1" ht="90" x14ac:dyDescent="0.25">
      <c r="A166" s="184"/>
      <c r="B166" s="173" t="s">
        <v>473</v>
      </c>
      <c r="C166" s="157" t="s">
        <v>240</v>
      </c>
      <c r="D166" s="157" t="s">
        <v>206</v>
      </c>
      <c r="E166" s="157" t="s">
        <v>183</v>
      </c>
      <c r="F166" s="175" t="s">
        <v>500</v>
      </c>
      <c r="G166" s="226" t="s">
        <v>348</v>
      </c>
      <c r="H166" s="187"/>
      <c r="I166" s="272">
        <v>55.8</v>
      </c>
      <c r="L166" s="317"/>
      <c r="M166" s="317"/>
      <c r="N166" s="394"/>
      <c r="O166" s="272">
        <v>55.8</v>
      </c>
      <c r="P166" s="272">
        <v>55.8</v>
      </c>
    </row>
    <row r="167" spans="1:16" s="186" customFormat="1" ht="43.5" x14ac:dyDescent="0.25">
      <c r="A167" s="234"/>
      <c r="B167" s="235" t="s">
        <v>501</v>
      </c>
      <c r="C167" s="196" t="s">
        <v>240</v>
      </c>
      <c r="D167" s="196" t="s">
        <v>206</v>
      </c>
      <c r="E167" s="196" t="s">
        <v>183</v>
      </c>
      <c r="F167" s="207" t="s">
        <v>502</v>
      </c>
      <c r="G167" s="236"/>
      <c r="H167" s="208"/>
      <c r="I167" s="188">
        <v>0</v>
      </c>
      <c r="J167" s="188">
        <v>0</v>
      </c>
      <c r="K167" s="188">
        <v>0</v>
      </c>
      <c r="L167" s="188">
        <v>0</v>
      </c>
      <c r="M167" s="188">
        <v>0</v>
      </c>
      <c r="N167" s="188">
        <v>0</v>
      </c>
      <c r="O167" s="188">
        <v>0</v>
      </c>
      <c r="P167" s="188">
        <v>0</v>
      </c>
    </row>
    <row r="168" spans="1:16" s="186" customFormat="1" x14ac:dyDescent="0.25">
      <c r="A168" s="237"/>
      <c r="B168" s="238" t="s">
        <v>503</v>
      </c>
      <c r="C168" s="200" t="s">
        <v>240</v>
      </c>
      <c r="D168" s="200" t="s">
        <v>206</v>
      </c>
      <c r="E168" s="200" t="s">
        <v>183</v>
      </c>
      <c r="F168" s="175" t="s">
        <v>504</v>
      </c>
      <c r="G168" s="236" t="s">
        <v>469</v>
      </c>
      <c r="H168" s="208"/>
      <c r="I168" s="180">
        <v>0</v>
      </c>
      <c r="L168" s="317"/>
      <c r="M168" s="317"/>
      <c r="N168" s="394"/>
      <c r="O168" s="397">
        <v>0</v>
      </c>
      <c r="P168" s="397">
        <v>0</v>
      </c>
    </row>
    <row r="169" spans="1:16" s="186" customFormat="1" ht="28.5" x14ac:dyDescent="0.25">
      <c r="A169" s="184"/>
      <c r="B169" s="189" t="s">
        <v>505</v>
      </c>
      <c r="C169" s="168" t="s">
        <v>240</v>
      </c>
      <c r="D169" s="168" t="s">
        <v>206</v>
      </c>
      <c r="E169" s="168" t="s">
        <v>188</v>
      </c>
      <c r="F169" s="169"/>
      <c r="G169" s="168"/>
      <c r="H169" s="187">
        <f>H172</f>
        <v>693200</v>
      </c>
      <c r="I169" s="188">
        <f>I172</f>
        <v>494.7</v>
      </c>
      <c r="J169" s="188">
        <f t="shared" ref="J169:P169" si="55">J172</f>
        <v>0</v>
      </c>
      <c r="K169" s="188">
        <f t="shared" si="55"/>
        <v>0</v>
      </c>
      <c r="L169" s="188">
        <f t="shared" si="55"/>
        <v>0</v>
      </c>
      <c r="M169" s="188">
        <f t="shared" si="55"/>
        <v>45</v>
      </c>
      <c r="N169" s="188">
        <f t="shared" si="55"/>
        <v>0</v>
      </c>
      <c r="O169" s="188">
        <f t="shared" si="55"/>
        <v>494.7</v>
      </c>
      <c r="P169" s="188">
        <f t="shared" si="55"/>
        <v>494.7</v>
      </c>
    </row>
    <row r="170" spans="1:16" s="186" customFormat="1" ht="30" x14ac:dyDescent="0.25">
      <c r="A170" s="184"/>
      <c r="B170" s="173" t="s">
        <v>364</v>
      </c>
      <c r="C170" s="174" t="s">
        <v>240</v>
      </c>
      <c r="D170" s="174" t="s">
        <v>206</v>
      </c>
      <c r="E170" s="174" t="s">
        <v>188</v>
      </c>
      <c r="F170" s="175" t="s">
        <v>365</v>
      </c>
      <c r="G170" s="174"/>
      <c r="H170" s="179"/>
      <c r="I170" s="180">
        <f>I171</f>
        <v>494.7</v>
      </c>
      <c r="J170" s="180">
        <f t="shared" ref="J170:P171" si="56">J171</f>
        <v>0</v>
      </c>
      <c r="K170" s="180">
        <f t="shared" si="56"/>
        <v>0</v>
      </c>
      <c r="L170" s="180">
        <f t="shared" si="56"/>
        <v>0</v>
      </c>
      <c r="M170" s="180">
        <f t="shared" si="56"/>
        <v>45</v>
      </c>
      <c r="N170" s="180">
        <f t="shared" si="56"/>
        <v>0</v>
      </c>
      <c r="O170" s="180">
        <f t="shared" si="56"/>
        <v>494.7</v>
      </c>
      <c r="P170" s="180">
        <f t="shared" si="56"/>
        <v>494.7</v>
      </c>
    </row>
    <row r="171" spans="1:16" s="186" customFormat="1" x14ac:dyDescent="0.25">
      <c r="A171" s="184"/>
      <c r="B171" s="173" t="s">
        <v>341</v>
      </c>
      <c r="C171" s="174" t="s">
        <v>240</v>
      </c>
      <c r="D171" s="174" t="s">
        <v>206</v>
      </c>
      <c r="E171" s="174" t="s">
        <v>188</v>
      </c>
      <c r="F171" s="175" t="s">
        <v>366</v>
      </c>
      <c r="G171" s="174"/>
      <c r="H171" s="179"/>
      <c r="I171" s="180">
        <f>I172</f>
        <v>494.7</v>
      </c>
      <c r="J171" s="180">
        <f t="shared" si="56"/>
        <v>0</v>
      </c>
      <c r="K171" s="180">
        <f t="shared" si="56"/>
        <v>0</v>
      </c>
      <c r="L171" s="180">
        <f t="shared" si="56"/>
        <v>0</v>
      </c>
      <c r="M171" s="180">
        <f t="shared" si="56"/>
        <v>45</v>
      </c>
      <c r="N171" s="180">
        <f t="shared" si="56"/>
        <v>0</v>
      </c>
      <c r="O171" s="180">
        <f t="shared" si="56"/>
        <v>494.7</v>
      </c>
      <c r="P171" s="180">
        <f t="shared" si="56"/>
        <v>494.7</v>
      </c>
    </row>
    <row r="172" spans="1:16" s="186" customFormat="1" ht="58.5" customHeight="1" x14ac:dyDescent="0.25">
      <c r="A172" s="184"/>
      <c r="B172" s="173" t="s">
        <v>359</v>
      </c>
      <c r="C172" s="174" t="s">
        <v>240</v>
      </c>
      <c r="D172" s="174" t="s">
        <v>206</v>
      </c>
      <c r="E172" s="174" t="s">
        <v>188</v>
      </c>
      <c r="F172" s="178" t="s">
        <v>367</v>
      </c>
      <c r="G172" s="174" t="s">
        <v>345</v>
      </c>
      <c r="H172" s="179">
        <v>693200</v>
      </c>
      <c r="I172" s="272">
        <v>494.7</v>
      </c>
      <c r="L172" s="317"/>
      <c r="M172" s="317">
        <v>45</v>
      </c>
      <c r="N172" s="394"/>
      <c r="O172" s="272">
        <v>494.7</v>
      </c>
      <c r="P172" s="272">
        <v>494.7</v>
      </c>
    </row>
    <row r="173" spans="1:16" s="186" customFormat="1" ht="15.75" hidden="1" customHeight="1" x14ac:dyDescent="0.25">
      <c r="A173" s="184"/>
      <c r="B173" s="189" t="s">
        <v>499</v>
      </c>
      <c r="C173" s="168" t="s">
        <v>240</v>
      </c>
      <c r="D173" s="168" t="s">
        <v>206</v>
      </c>
      <c r="E173" s="168" t="s">
        <v>188</v>
      </c>
      <c r="F173" s="169" t="s">
        <v>438</v>
      </c>
      <c r="G173" s="168" t="s">
        <v>181</v>
      </c>
      <c r="H173" s="187">
        <f>H174</f>
        <v>250000</v>
      </c>
      <c r="I173" s="188">
        <f>I174</f>
        <v>0</v>
      </c>
      <c r="L173" s="317"/>
      <c r="M173" s="317"/>
      <c r="N173" s="394"/>
      <c r="O173" s="397"/>
      <c r="P173" s="397"/>
    </row>
    <row r="174" spans="1:16" s="186" customFormat="1" ht="13.5" hidden="1" customHeight="1" x14ac:dyDescent="0.25">
      <c r="A174" s="184"/>
      <c r="B174" s="173" t="s">
        <v>506</v>
      </c>
      <c r="C174" s="174" t="s">
        <v>240</v>
      </c>
      <c r="D174" s="174" t="s">
        <v>206</v>
      </c>
      <c r="E174" s="174" t="s">
        <v>188</v>
      </c>
      <c r="F174" s="175" t="s">
        <v>507</v>
      </c>
      <c r="G174" s="174" t="s">
        <v>348</v>
      </c>
      <c r="H174" s="179">
        <v>250000</v>
      </c>
      <c r="I174" s="180"/>
      <c r="L174" s="317"/>
      <c r="M174" s="317"/>
      <c r="N174" s="394"/>
      <c r="O174" s="397"/>
      <c r="P174" s="397"/>
    </row>
    <row r="175" spans="1:16" s="186" customFormat="1" ht="15" hidden="1" customHeight="1" x14ac:dyDescent="0.25">
      <c r="A175" s="184"/>
      <c r="B175" s="178"/>
      <c r="C175" s="174"/>
      <c r="D175" s="174"/>
      <c r="E175" s="174"/>
      <c r="F175" s="178"/>
      <c r="G175" s="174"/>
      <c r="H175" s="179"/>
      <c r="I175" s="180"/>
      <c r="L175" s="317"/>
      <c r="M175" s="317"/>
      <c r="N175" s="394"/>
      <c r="O175" s="397"/>
      <c r="P175" s="397"/>
    </row>
    <row r="176" spans="1:16" s="186" customFormat="1" ht="18" hidden="1" customHeight="1" x14ac:dyDescent="0.25">
      <c r="A176" s="184"/>
      <c r="B176" s="178"/>
      <c r="C176" s="174"/>
      <c r="D176" s="174"/>
      <c r="E176" s="174"/>
      <c r="F176" s="178"/>
      <c r="G176" s="174"/>
      <c r="H176" s="179"/>
      <c r="I176" s="180"/>
      <c r="L176" s="317"/>
      <c r="M176" s="317"/>
      <c r="N176" s="394"/>
      <c r="O176" s="397"/>
      <c r="P176" s="397"/>
    </row>
    <row r="177" spans="1:16" s="186" customFormat="1" ht="11.25" hidden="1" customHeight="1" x14ac:dyDescent="0.25">
      <c r="A177" s="184"/>
      <c r="B177" s="178" t="s">
        <v>508</v>
      </c>
      <c r="C177" s="174" t="s">
        <v>509</v>
      </c>
      <c r="D177" s="174" t="s">
        <v>210</v>
      </c>
      <c r="E177" s="174" t="s">
        <v>238</v>
      </c>
      <c r="F177" s="178" t="s">
        <v>510</v>
      </c>
      <c r="G177" s="174" t="s">
        <v>404</v>
      </c>
      <c r="H177" s="179"/>
      <c r="I177" s="180"/>
      <c r="L177" s="317"/>
      <c r="M177" s="317"/>
      <c r="N177" s="394"/>
      <c r="O177" s="397"/>
      <c r="P177" s="397"/>
    </row>
    <row r="178" spans="1:16" s="186" customFormat="1" ht="15" customHeight="1" x14ac:dyDescent="0.25">
      <c r="A178" s="184"/>
      <c r="B178" s="190" t="s">
        <v>315</v>
      </c>
      <c r="C178" s="168" t="s">
        <v>240</v>
      </c>
      <c r="D178" s="168" t="s">
        <v>202</v>
      </c>
      <c r="E178" s="168"/>
      <c r="F178" s="169"/>
      <c r="G178" s="168"/>
      <c r="H178" s="170">
        <f>H180+H194</f>
        <v>2014200</v>
      </c>
      <c r="I178" s="171">
        <f>I180+I194</f>
        <v>140</v>
      </c>
      <c r="J178" s="171">
        <f t="shared" ref="J178:P178" si="57">J180+J194</f>
        <v>0</v>
      </c>
      <c r="K178" s="171">
        <f t="shared" si="57"/>
        <v>0</v>
      </c>
      <c r="L178" s="171">
        <f t="shared" si="57"/>
        <v>0</v>
      </c>
      <c r="M178" s="171">
        <f t="shared" si="57"/>
        <v>0</v>
      </c>
      <c r="N178" s="171">
        <f t="shared" si="57"/>
        <v>0</v>
      </c>
      <c r="O178" s="171">
        <f t="shared" si="57"/>
        <v>140</v>
      </c>
      <c r="P178" s="171">
        <f t="shared" si="57"/>
        <v>140</v>
      </c>
    </row>
    <row r="179" spans="1:16" s="186" customFormat="1" ht="15.75" hidden="1" customHeight="1" x14ac:dyDescent="0.25">
      <c r="A179" s="184"/>
      <c r="B179" s="359" t="s">
        <v>511</v>
      </c>
      <c r="C179" s="174" t="s">
        <v>512</v>
      </c>
      <c r="D179" s="174" t="s">
        <v>202</v>
      </c>
      <c r="E179" s="174" t="s">
        <v>183</v>
      </c>
      <c r="F179" s="178" t="s">
        <v>513</v>
      </c>
      <c r="G179" s="174" t="s">
        <v>514</v>
      </c>
      <c r="H179" s="179"/>
      <c r="I179" s="180"/>
      <c r="L179" s="317"/>
      <c r="M179" s="317"/>
      <c r="N179" s="394"/>
      <c r="O179" s="397"/>
      <c r="P179" s="397"/>
    </row>
    <row r="180" spans="1:16" s="186" customFormat="1" ht="14.25" customHeight="1" x14ac:dyDescent="0.25">
      <c r="A180" s="184"/>
      <c r="B180" s="253" t="s">
        <v>515</v>
      </c>
      <c r="C180" s="168" t="s">
        <v>240</v>
      </c>
      <c r="D180" s="168" t="s">
        <v>202</v>
      </c>
      <c r="E180" s="168" t="s">
        <v>183</v>
      </c>
      <c r="F180" s="169"/>
      <c r="G180" s="168"/>
      <c r="H180" s="187">
        <f>H188+H193</f>
        <v>1731000</v>
      </c>
      <c r="I180" s="188">
        <f>I188+I193</f>
        <v>0</v>
      </c>
      <c r="J180" s="188">
        <f t="shared" ref="J180:P180" si="58">J188+J193</f>
        <v>0</v>
      </c>
      <c r="K180" s="188">
        <f t="shared" si="58"/>
        <v>0</v>
      </c>
      <c r="L180" s="188">
        <f t="shared" si="58"/>
        <v>0</v>
      </c>
      <c r="M180" s="188">
        <f t="shared" si="58"/>
        <v>0</v>
      </c>
      <c r="N180" s="188">
        <f t="shared" si="58"/>
        <v>0</v>
      </c>
      <c r="O180" s="188">
        <f t="shared" si="58"/>
        <v>0</v>
      </c>
      <c r="P180" s="188">
        <f t="shared" si="58"/>
        <v>0</v>
      </c>
    </row>
    <row r="181" spans="1:16" s="186" customFormat="1" ht="15.75" hidden="1" customHeight="1" x14ac:dyDescent="0.25">
      <c r="A181" s="184"/>
      <c r="B181" s="359" t="s">
        <v>516</v>
      </c>
      <c r="C181" s="174" t="s">
        <v>512</v>
      </c>
      <c r="D181" s="174" t="s">
        <v>202</v>
      </c>
      <c r="E181" s="174" t="s">
        <v>183</v>
      </c>
      <c r="F181" s="178" t="s">
        <v>517</v>
      </c>
      <c r="G181" s="174" t="s">
        <v>514</v>
      </c>
      <c r="H181" s="179"/>
      <c r="I181" s="180"/>
      <c r="L181" s="317"/>
      <c r="M181" s="317"/>
      <c r="N181" s="394"/>
      <c r="O181" s="397"/>
      <c r="P181" s="397"/>
    </row>
    <row r="182" spans="1:16" s="186" customFormat="1" ht="15.75" hidden="1" customHeight="1" x14ac:dyDescent="0.25">
      <c r="A182" s="184"/>
      <c r="B182" s="359"/>
      <c r="C182" s="174"/>
      <c r="D182" s="174"/>
      <c r="E182" s="174"/>
      <c r="F182" s="178"/>
      <c r="G182" s="174"/>
      <c r="H182" s="179"/>
      <c r="I182" s="180"/>
      <c r="L182" s="317"/>
      <c r="M182" s="317"/>
      <c r="N182" s="394"/>
      <c r="O182" s="397"/>
      <c r="P182" s="397"/>
    </row>
    <row r="183" spans="1:16" s="186" customFormat="1" ht="30" hidden="1" customHeight="1" x14ac:dyDescent="0.25">
      <c r="A183" s="184"/>
      <c r="B183" s="211" t="s">
        <v>518</v>
      </c>
      <c r="C183" s="174" t="s">
        <v>240</v>
      </c>
      <c r="D183" s="174" t="s">
        <v>202</v>
      </c>
      <c r="E183" s="174" t="s">
        <v>183</v>
      </c>
      <c r="F183" s="178" t="s">
        <v>519</v>
      </c>
      <c r="G183" s="174"/>
      <c r="H183" s="179"/>
      <c r="I183" s="180">
        <v>186.9</v>
      </c>
      <c r="L183" s="317"/>
      <c r="M183" s="317"/>
      <c r="N183" s="394"/>
      <c r="O183" s="397"/>
      <c r="P183" s="397"/>
    </row>
    <row r="184" spans="1:16" s="186" customFormat="1" ht="0.75" customHeight="1" x14ac:dyDescent="0.25">
      <c r="A184" s="184"/>
      <c r="B184" s="211"/>
      <c r="C184" s="174"/>
      <c r="D184" s="174"/>
      <c r="E184" s="174"/>
      <c r="F184" s="178"/>
      <c r="G184" s="174"/>
      <c r="H184" s="179"/>
      <c r="I184" s="180"/>
      <c r="L184" s="317"/>
      <c r="M184" s="317"/>
      <c r="N184" s="394"/>
      <c r="O184" s="397"/>
      <c r="P184" s="397"/>
    </row>
    <row r="185" spans="1:16" s="186" customFormat="1" ht="18" hidden="1" customHeight="1" x14ac:dyDescent="0.25">
      <c r="A185" s="184"/>
      <c r="B185" s="239" t="s">
        <v>515</v>
      </c>
      <c r="C185" s="226" t="s">
        <v>240</v>
      </c>
      <c r="D185" s="194" t="s">
        <v>202</v>
      </c>
      <c r="E185" s="194" t="s">
        <v>183</v>
      </c>
      <c r="F185" s="195"/>
      <c r="G185" s="194"/>
      <c r="H185" s="179"/>
      <c r="I185" s="180"/>
      <c r="L185" s="317"/>
      <c r="M185" s="317"/>
      <c r="N185" s="394"/>
      <c r="O185" s="397"/>
      <c r="P185" s="397"/>
    </row>
    <row r="186" spans="1:16" s="186" customFormat="1" ht="22.5" hidden="1" customHeight="1" x14ac:dyDescent="0.25">
      <c r="A186" s="184"/>
      <c r="B186" s="240" t="s">
        <v>520</v>
      </c>
      <c r="C186" s="226" t="s">
        <v>240</v>
      </c>
      <c r="D186" s="226" t="s">
        <v>202</v>
      </c>
      <c r="E186" s="226" t="s">
        <v>183</v>
      </c>
      <c r="F186" s="199" t="s">
        <v>188</v>
      </c>
      <c r="G186" s="157"/>
      <c r="H186" s="179"/>
      <c r="I186" s="180">
        <v>0</v>
      </c>
      <c r="L186" s="317"/>
      <c r="M186" s="317"/>
      <c r="N186" s="394"/>
      <c r="O186" s="397"/>
      <c r="P186" s="397"/>
    </row>
    <row r="187" spans="1:16" s="186" customFormat="1" ht="30" hidden="1" customHeight="1" x14ac:dyDescent="0.25">
      <c r="A187" s="184"/>
      <c r="B187" s="240" t="s">
        <v>521</v>
      </c>
      <c r="C187" s="226" t="s">
        <v>240</v>
      </c>
      <c r="D187" s="226" t="s">
        <v>202</v>
      </c>
      <c r="E187" s="226" t="s">
        <v>183</v>
      </c>
      <c r="F187" s="199" t="s">
        <v>519</v>
      </c>
      <c r="G187" s="157"/>
      <c r="H187" s="179"/>
      <c r="I187" s="180">
        <v>0</v>
      </c>
      <c r="L187" s="317"/>
      <c r="M187" s="317"/>
      <c r="N187" s="394"/>
      <c r="O187" s="397"/>
      <c r="P187" s="397"/>
    </row>
    <row r="188" spans="1:16" s="186" customFormat="1" ht="97.5" hidden="1" customHeight="1" x14ac:dyDescent="0.25">
      <c r="A188" s="184"/>
      <c r="B188" s="241" t="s">
        <v>522</v>
      </c>
      <c r="C188" s="226" t="s">
        <v>240</v>
      </c>
      <c r="D188" s="226" t="s">
        <v>202</v>
      </c>
      <c r="E188" s="226" t="s">
        <v>183</v>
      </c>
      <c r="F188" s="227" t="s">
        <v>523</v>
      </c>
      <c r="G188" s="226" t="s">
        <v>417</v>
      </c>
      <c r="H188" s="179">
        <v>1357300</v>
      </c>
      <c r="I188" s="180">
        <v>0</v>
      </c>
      <c r="L188" s="317"/>
      <c r="M188" s="317"/>
      <c r="N188" s="394"/>
      <c r="O188" s="397"/>
      <c r="P188" s="397"/>
    </row>
    <row r="189" spans="1:16" s="186" customFormat="1" ht="14.25" hidden="1" customHeight="1" x14ac:dyDescent="0.25">
      <c r="A189" s="184"/>
      <c r="B189" s="240"/>
      <c r="C189" s="174"/>
      <c r="D189" s="174"/>
      <c r="E189" s="174"/>
      <c r="F189" s="242"/>
      <c r="G189" s="174"/>
      <c r="H189" s="179"/>
      <c r="I189" s="180"/>
      <c r="L189" s="317"/>
      <c r="M189" s="317"/>
      <c r="N189" s="394"/>
      <c r="O189" s="397"/>
      <c r="P189" s="397"/>
    </row>
    <row r="190" spans="1:16" s="186" customFormat="1" ht="31.5" hidden="1" customHeight="1" x14ac:dyDescent="0.25">
      <c r="A190" s="184"/>
      <c r="B190" s="240" t="s">
        <v>524</v>
      </c>
      <c r="C190" s="174" t="s">
        <v>240</v>
      </c>
      <c r="D190" s="174" t="s">
        <v>202</v>
      </c>
      <c r="E190" s="174" t="s">
        <v>183</v>
      </c>
      <c r="F190" s="242" t="s">
        <v>525</v>
      </c>
      <c r="G190" s="174"/>
      <c r="H190" s="179"/>
      <c r="I190" s="180">
        <v>1357.3</v>
      </c>
      <c r="L190" s="317"/>
      <c r="M190" s="317"/>
      <c r="N190" s="394"/>
      <c r="O190" s="397"/>
      <c r="P190" s="397"/>
    </row>
    <row r="191" spans="1:16" s="186" customFormat="1" ht="0.75" hidden="1" customHeight="1" x14ac:dyDescent="0.25">
      <c r="A191" s="184"/>
      <c r="B191" s="173"/>
      <c r="C191" s="226" t="s">
        <v>240</v>
      </c>
      <c r="D191" s="226" t="s">
        <v>202</v>
      </c>
      <c r="E191" s="226" t="s">
        <v>183</v>
      </c>
      <c r="F191" s="227" t="s">
        <v>526</v>
      </c>
      <c r="G191" s="226"/>
      <c r="H191" s="179"/>
      <c r="I191" s="180"/>
      <c r="L191" s="317"/>
      <c r="M191" s="317"/>
      <c r="N191" s="394"/>
      <c r="O191" s="397"/>
      <c r="P191" s="397"/>
    </row>
    <row r="192" spans="1:16" s="186" customFormat="1" ht="31.5" hidden="1" customHeight="1" x14ac:dyDescent="0.25">
      <c r="A192" s="184"/>
      <c r="B192" s="173"/>
      <c r="C192" s="226" t="s">
        <v>240</v>
      </c>
      <c r="D192" s="226" t="s">
        <v>202</v>
      </c>
      <c r="E192" s="226" t="s">
        <v>183</v>
      </c>
      <c r="F192" s="227" t="s">
        <v>527</v>
      </c>
      <c r="G192" s="226"/>
      <c r="H192" s="179"/>
      <c r="I192" s="180"/>
      <c r="L192" s="317"/>
      <c r="M192" s="317"/>
      <c r="N192" s="394"/>
      <c r="O192" s="397"/>
      <c r="P192" s="397"/>
    </row>
    <row r="193" spans="1:16" s="186" customFormat="1" ht="90.75" hidden="1" customHeight="1" x14ac:dyDescent="0.25">
      <c r="A193" s="184"/>
      <c r="B193" s="240" t="s">
        <v>528</v>
      </c>
      <c r="C193" s="226" t="s">
        <v>240</v>
      </c>
      <c r="D193" s="157" t="s">
        <v>202</v>
      </c>
      <c r="E193" s="157" t="s">
        <v>183</v>
      </c>
      <c r="F193" s="199" t="s">
        <v>529</v>
      </c>
      <c r="G193" s="157" t="s">
        <v>417</v>
      </c>
      <c r="H193" s="179">
        <v>373700</v>
      </c>
      <c r="I193" s="180">
        <v>0</v>
      </c>
      <c r="L193" s="317"/>
      <c r="M193" s="317"/>
      <c r="N193" s="394"/>
      <c r="O193" s="397"/>
      <c r="P193" s="397"/>
    </row>
    <row r="194" spans="1:16" s="186" customFormat="1" x14ac:dyDescent="0.25">
      <c r="A194" s="184"/>
      <c r="B194" s="189" t="s">
        <v>530</v>
      </c>
      <c r="C194" s="168" t="s">
        <v>240</v>
      </c>
      <c r="D194" s="168" t="s">
        <v>202</v>
      </c>
      <c r="E194" s="168" t="s">
        <v>183</v>
      </c>
      <c r="F194" s="169"/>
      <c r="G194" s="168"/>
      <c r="H194" s="187">
        <f>H198</f>
        <v>283200</v>
      </c>
      <c r="I194" s="188">
        <f>I198</f>
        <v>140</v>
      </c>
      <c r="J194" s="188">
        <f t="shared" ref="J194:P194" si="59">J198</f>
        <v>0</v>
      </c>
      <c r="K194" s="188">
        <f t="shared" si="59"/>
        <v>0</v>
      </c>
      <c r="L194" s="188">
        <f t="shared" si="59"/>
        <v>0</v>
      </c>
      <c r="M194" s="188">
        <f t="shared" si="59"/>
        <v>0</v>
      </c>
      <c r="N194" s="188">
        <f t="shared" si="59"/>
        <v>0</v>
      </c>
      <c r="O194" s="188">
        <f t="shared" si="59"/>
        <v>140</v>
      </c>
      <c r="P194" s="188">
        <f t="shared" si="59"/>
        <v>140</v>
      </c>
    </row>
    <row r="195" spans="1:16" s="186" customFormat="1" ht="15.75" hidden="1" customHeight="1" x14ac:dyDescent="0.25">
      <c r="A195" s="184"/>
      <c r="B195" s="360"/>
      <c r="C195" s="168"/>
      <c r="D195" s="168"/>
      <c r="E195" s="168"/>
      <c r="F195" s="169"/>
      <c r="G195" s="168"/>
      <c r="H195" s="187"/>
      <c r="I195" s="188"/>
      <c r="L195" s="317"/>
      <c r="M195" s="317"/>
      <c r="N195" s="394"/>
      <c r="O195" s="397"/>
      <c r="P195" s="397"/>
    </row>
    <row r="196" spans="1:16" s="186" customFormat="1" ht="30" x14ac:dyDescent="0.25">
      <c r="A196" s="184"/>
      <c r="B196" s="173" t="s">
        <v>364</v>
      </c>
      <c r="C196" s="174" t="s">
        <v>240</v>
      </c>
      <c r="D196" s="174" t="s">
        <v>202</v>
      </c>
      <c r="E196" s="174" t="s">
        <v>183</v>
      </c>
      <c r="F196" s="175" t="s">
        <v>384</v>
      </c>
      <c r="G196" s="174"/>
      <c r="H196" s="179"/>
      <c r="I196" s="180">
        <f>I197</f>
        <v>140</v>
      </c>
      <c r="J196" s="180">
        <f t="shared" ref="J196:P197" si="60">J197</f>
        <v>0</v>
      </c>
      <c r="K196" s="180">
        <f t="shared" si="60"/>
        <v>0</v>
      </c>
      <c r="L196" s="180">
        <f t="shared" si="60"/>
        <v>0</v>
      </c>
      <c r="M196" s="180">
        <f t="shared" si="60"/>
        <v>0</v>
      </c>
      <c r="N196" s="180">
        <f t="shared" si="60"/>
        <v>0</v>
      </c>
      <c r="O196" s="180">
        <f t="shared" si="60"/>
        <v>140</v>
      </c>
      <c r="P196" s="180">
        <f t="shared" si="60"/>
        <v>140</v>
      </c>
    </row>
    <row r="197" spans="1:16" s="186" customFormat="1" x14ac:dyDescent="0.25">
      <c r="A197" s="184"/>
      <c r="B197" s="173" t="s">
        <v>341</v>
      </c>
      <c r="C197" s="174" t="s">
        <v>240</v>
      </c>
      <c r="D197" s="174" t="s">
        <v>202</v>
      </c>
      <c r="E197" s="174" t="s">
        <v>183</v>
      </c>
      <c r="F197" s="175" t="s">
        <v>385</v>
      </c>
      <c r="G197" s="174"/>
      <c r="H197" s="179"/>
      <c r="I197" s="180">
        <f>I198</f>
        <v>140</v>
      </c>
      <c r="J197" s="180">
        <f t="shared" si="60"/>
        <v>0</v>
      </c>
      <c r="K197" s="180">
        <f t="shared" si="60"/>
        <v>0</v>
      </c>
      <c r="L197" s="180">
        <f t="shared" si="60"/>
        <v>0</v>
      </c>
      <c r="M197" s="180">
        <f t="shared" si="60"/>
        <v>0</v>
      </c>
      <c r="N197" s="180">
        <f t="shared" si="60"/>
        <v>0</v>
      </c>
      <c r="O197" s="180">
        <f t="shared" si="60"/>
        <v>140</v>
      </c>
      <c r="P197" s="180">
        <f t="shared" si="60"/>
        <v>140</v>
      </c>
    </row>
    <row r="198" spans="1:16" s="186" customFormat="1" ht="105" x14ac:dyDescent="0.25">
      <c r="A198" s="184"/>
      <c r="B198" s="243" t="s">
        <v>531</v>
      </c>
      <c r="C198" s="174" t="s">
        <v>240</v>
      </c>
      <c r="D198" s="174" t="s">
        <v>202</v>
      </c>
      <c r="E198" s="174" t="s">
        <v>183</v>
      </c>
      <c r="F198" s="175" t="s">
        <v>532</v>
      </c>
      <c r="G198" s="174" t="s">
        <v>417</v>
      </c>
      <c r="H198" s="179">
        <v>283200</v>
      </c>
      <c r="I198" s="272">
        <v>140</v>
      </c>
      <c r="L198" s="317"/>
      <c r="M198" s="317"/>
      <c r="N198" s="394"/>
      <c r="O198" s="272">
        <v>140</v>
      </c>
      <c r="P198" s="272">
        <v>140</v>
      </c>
    </row>
    <row r="199" spans="1:16" s="186" customFormat="1" ht="57" hidden="1" customHeight="1" x14ac:dyDescent="0.25">
      <c r="A199" s="184"/>
      <c r="B199" s="190" t="s">
        <v>475</v>
      </c>
      <c r="C199" s="168" t="s">
        <v>240</v>
      </c>
      <c r="D199" s="168" t="s">
        <v>202</v>
      </c>
      <c r="E199" s="168" t="s">
        <v>190</v>
      </c>
      <c r="F199" s="169"/>
      <c r="G199" s="168"/>
      <c r="H199" s="187"/>
      <c r="I199" s="188">
        <f>I200+I202</f>
        <v>0</v>
      </c>
      <c r="L199" s="317"/>
      <c r="M199" s="317"/>
      <c r="N199" s="394"/>
      <c r="O199" s="397"/>
      <c r="P199" s="397"/>
    </row>
    <row r="200" spans="1:16" s="186" customFormat="1" ht="30" hidden="1" customHeight="1" x14ac:dyDescent="0.25">
      <c r="A200" s="184"/>
      <c r="B200" s="243" t="s">
        <v>533</v>
      </c>
      <c r="C200" s="174" t="s">
        <v>240</v>
      </c>
      <c r="D200" s="174" t="s">
        <v>202</v>
      </c>
      <c r="E200" s="174" t="s">
        <v>190</v>
      </c>
      <c r="F200" s="175" t="s">
        <v>502</v>
      </c>
      <c r="G200" s="174"/>
      <c r="H200" s="179"/>
      <c r="I200" s="180">
        <v>0</v>
      </c>
      <c r="L200" s="317"/>
      <c r="M200" s="317"/>
      <c r="N200" s="394"/>
      <c r="O200" s="397"/>
      <c r="P200" s="397"/>
    </row>
    <row r="201" spans="1:16" s="186" customFormat="1" ht="45" hidden="1" customHeight="1" x14ac:dyDescent="0.25">
      <c r="A201" s="184"/>
      <c r="B201" s="243" t="s">
        <v>534</v>
      </c>
      <c r="C201" s="174" t="s">
        <v>240</v>
      </c>
      <c r="D201" s="174" t="s">
        <v>202</v>
      </c>
      <c r="E201" s="174" t="s">
        <v>190</v>
      </c>
      <c r="F201" s="175" t="s">
        <v>535</v>
      </c>
      <c r="G201" s="174" t="s">
        <v>348</v>
      </c>
      <c r="H201" s="179"/>
      <c r="I201" s="180">
        <v>0</v>
      </c>
      <c r="L201" s="317"/>
      <c r="M201" s="317"/>
      <c r="N201" s="394"/>
      <c r="O201" s="397"/>
      <c r="P201" s="397"/>
    </row>
    <row r="202" spans="1:16" s="186" customFormat="1" ht="43.5" hidden="1" customHeight="1" x14ac:dyDescent="0.25">
      <c r="A202" s="234"/>
      <c r="B202" s="244" t="s">
        <v>501</v>
      </c>
      <c r="C202" s="196" t="s">
        <v>240</v>
      </c>
      <c r="D202" s="196" t="s">
        <v>202</v>
      </c>
      <c r="E202" s="196" t="s">
        <v>190</v>
      </c>
      <c r="F202" s="207" t="s">
        <v>502</v>
      </c>
      <c r="G202" s="196"/>
      <c r="H202" s="208"/>
      <c r="I202" s="188">
        <f>I203+I205+I206+I204</f>
        <v>0</v>
      </c>
      <c r="L202" s="317"/>
      <c r="M202" s="317"/>
      <c r="N202" s="394"/>
      <c r="O202" s="397"/>
      <c r="P202" s="397"/>
    </row>
    <row r="203" spans="1:16" s="186" customFormat="1" ht="24" hidden="1" customHeight="1" x14ac:dyDescent="0.25">
      <c r="A203" s="245"/>
      <c r="B203" s="246" t="s">
        <v>536</v>
      </c>
      <c r="C203" s="200" t="s">
        <v>240</v>
      </c>
      <c r="D203" s="247" t="s">
        <v>202</v>
      </c>
      <c r="E203" s="247" t="s">
        <v>190</v>
      </c>
      <c r="F203" s="175" t="s">
        <v>537</v>
      </c>
      <c r="G203" s="200" t="s">
        <v>469</v>
      </c>
      <c r="H203" s="201"/>
      <c r="I203" s="180">
        <v>0</v>
      </c>
      <c r="L203" s="317"/>
      <c r="M203" s="317"/>
      <c r="N203" s="394"/>
      <c r="O203" s="397"/>
      <c r="P203" s="397"/>
    </row>
    <row r="204" spans="1:16" s="186" customFormat="1" ht="25.5" hidden="1" customHeight="1" x14ac:dyDescent="0.25">
      <c r="A204" s="245"/>
      <c r="B204" s="246" t="s">
        <v>536</v>
      </c>
      <c r="C204" s="200" t="s">
        <v>240</v>
      </c>
      <c r="D204" s="247" t="s">
        <v>202</v>
      </c>
      <c r="E204" s="247" t="s">
        <v>190</v>
      </c>
      <c r="F204" s="175" t="s">
        <v>538</v>
      </c>
      <c r="G204" s="200" t="s">
        <v>469</v>
      </c>
      <c r="H204" s="201"/>
      <c r="I204" s="180">
        <v>0</v>
      </c>
      <c r="L204" s="317"/>
      <c r="M204" s="317"/>
      <c r="N204" s="394"/>
      <c r="O204" s="397"/>
      <c r="P204" s="397"/>
    </row>
    <row r="205" spans="1:16" s="186" customFormat="1" ht="18.75" hidden="1" customHeight="1" x14ac:dyDescent="0.25">
      <c r="A205" s="234"/>
      <c r="B205" s="246" t="s">
        <v>539</v>
      </c>
      <c r="C205" s="200" t="s">
        <v>240</v>
      </c>
      <c r="D205" s="247" t="s">
        <v>202</v>
      </c>
      <c r="E205" s="247" t="s">
        <v>190</v>
      </c>
      <c r="F205" s="175" t="s">
        <v>540</v>
      </c>
      <c r="G205" s="200" t="s">
        <v>469</v>
      </c>
      <c r="H205" s="201"/>
      <c r="I205" s="180">
        <v>0</v>
      </c>
      <c r="L205" s="317"/>
      <c r="M205" s="317"/>
      <c r="N205" s="394"/>
      <c r="O205" s="397"/>
      <c r="P205" s="397"/>
    </row>
    <row r="206" spans="1:16" s="186" customFormat="1" ht="18.75" hidden="1" customHeight="1" x14ac:dyDescent="0.25">
      <c r="A206" s="234"/>
      <c r="B206" s="248" t="s">
        <v>541</v>
      </c>
      <c r="C206" s="249" t="s">
        <v>240</v>
      </c>
      <c r="D206" s="249" t="s">
        <v>202</v>
      </c>
      <c r="E206" s="249" t="s">
        <v>190</v>
      </c>
      <c r="F206" s="250" t="s">
        <v>542</v>
      </c>
      <c r="G206" s="249" t="s">
        <v>469</v>
      </c>
      <c r="H206" s="201"/>
      <c r="I206" s="180">
        <v>0</v>
      </c>
      <c r="L206" s="317"/>
      <c r="M206" s="317"/>
      <c r="N206" s="394"/>
      <c r="O206" s="397"/>
      <c r="P206" s="397"/>
    </row>
    <row r="207" spans="1:16" s="183" customFormat="1" ht="28.5" x14ac:dyDescent="0.25">
      <c r="A207" s="182">
        <v>3</v>
      </c>
      <c r="B207" s="251" t="s">
        <v>543</v>
      </c>
      <c r="C207" s="160" t="s">
        <v>241</v>
      </c>
      <c r="D207" s="160"/>
      <c r="E207" s="160"/>
      <c r="F207" s="251"/>
      <c r="G207" s="160"/>
      <c r="H207" s="163">
        <f>H208+H224</f>
        <v>16229709</v>
      </c>
      <c r="I207" s="164">
        <f>I208+I224+I219</f>
        <v>16606.68</v>
      </c>
      <c r="J207" s="164">
        <f t="shared" ref="J207:P207" si="61">J208+J224+J219</f>
        <v>0</v>
      </c>
      <c r="K207" s="164">
        <f t="shared" si="61"/>
        <v>0</v>
      </c>
      <c r="L207" s="164">
        <f t="shared" si="61"/>
        <v>0</v>
      </c>
      <c r="M207" s="164" t="e">
        <f t="shared" si="61"/>
        <v>#VALUE!</v>
      </c>
      <c r="N207" s="164">
        <f t="shared" si="61"/>
        <v>0</v>
      </c>
      <c r="O207" s="164">
        <f t="shared" si="61"/>
        <v>16606.68</v>
      </c>
      <c r="P207" s="164">
        <f t="shared" si="61"/>
        <v>16606.68</v>
      </c>
    </row>
    <row r="208" spans="1:16" s="183" customFormat="1" x14ac:dyDescent="0.25">
      <c r="A208" s="252"/>
      <c r="B208" s="189" t="s">
        <v>287</v>
      </c>
      <c r="C208" s="168" t="s">
        <v>241</v>
      </c>
      <c r="D208" s="168" t="s">
        <v>183</v>
      </c>
      <c r="E208" s="168"/>
      <c r="F208" s="190"/>
      <c r="G208" s="168"/>
      <c r="H208" s="170">
        <f>H209</f>
        <v>3126309</v>
      </c>
      <c r="I208" s="171">
        <f>I209</f>
        <v>2495</v>
      </c>
      <c r="J208" s="171">
        <f t="shared" ref="J208:P208" si="62">J209</f>
        <v>0</v>
      </c>
      <c r="K208" s="171">
        <f t="shared" si="62"/>
        <v>0</v>
      </c>
      <c r="L208" s="171">
        <f t="shared" si="62"/>
        <v>0</v>
      </c>
      <c r="M208" s="171" t="e">
        <f t="shared" si="62"/>
        <v>#VALUE!</v>
      </c>
      <c r="N208" s="171">
        <f t="shared" si="62"/>
        <v>0</v>
      </c>
      <c r="O208" s="171">
        <f t="shared" si="62"/>
        <v>2495</v>
      </c>
      <c r="P208" s="171">
        <f t="shared" si="62"/>
        <v>2495</v>
      </c>
    </row>
    <row r="209" spans="1:16" s="186" customFormat="1" ht="42.75" x14ac:dyDescent="0.25">
      <c r="A209" s="252"/>
      <c r="B209" s="189" t="s">
        <v>544</v>
      </c>
      <c r="C209" s="168" t="s">
        <v>241</v>
      </c>
      <c r="D209" s="168" t="s">
        <v>183</v>
      </c>
      <c r="E209" s="168" t="s">
        <v>194</v>
      </c>
      <c r="F209" s="190"/>
      <c r="G209" s="168"/>
      <c r="H209" s="170">
        <f>H213+H214+H215+H217+H216</f>
        <v>3126309</v>
      </c>
      <c r="I209" s="171">
        <f>I213+I214+I215+I217+I216</f>
        <v>2495</v>
      </c>
      <c r="J209" s="171">
        <f t="shared" ref="J209:P209" si="63">J213+J214+J215+J217+J216</f>
        <v>0</v>
      </c>
      <c r="K209" s="171">
        <f t="shared" si="63"/>
        <v>0</v>
      </c>
      <c r="L209" s="171">
        <f t="shared" si="63"/>
        <v>0</v>
      </c>
      <c r="M209" s="171" t="e">
        <f t="shared" si="63"/>
        <v>#VALUE!</v>
      </c>
      <c r="N209" s="171">
        <f t="shared" si="63"/>
        <v>0</v>
      </c>
      <c r="O209" s="171">
        <f t="shared" si="63"/>
        <v>2495</v>
      </c>
      <c r="P209" s="171">
        <f t="shared" si="63"/>
        <v>2495</v>
      </c>
    </row>
    <row r="210" spans="1:16" s="186" customFormat="1" ht="45" x14ac:dyDescent="0.25">
      <c r="A210" s="252"/>
      <c r="B210" s="203" t="s">
        <v>545</v>
      </c>
      <c r="C210" s="174" t="s">
        <v>241</v>
      </c>
      <c r="D210" s="174" t="s">
        <v>183</v>
      </c>
      <c r="E210" s="174" t="s">
        <v>194</v>
      </c>
      <c r="F210" s="203">
        <v>3</v>
      </c>
      <c r="G210" s="174"/>
      <c r="H210" s="176"/>
      <c r="I210" s="177">
        <f>I211</f>
        <v>2495</v>
      </c>
      <c r="J210" s="177">
        <f t="shared" ref="J210:P211" si="64">J211</f>
        <v>0</v>
      </c>
      <c r="K210" s="177">
        <f t="shared" si="64"/>
        <v>0</v>
      </c>
      <c r="L210" s="177">
        <f t="shared" si="64"/>
        <v>0</v>
      </c>
      <c r="M210" s="177" t="e">
        <f t="shared" si="64"/>
        <v>#VALUE!</v>
      </c>
      <c r="N210" s="177">
        <f t="shared" si="64"/>
        <v>0</v>
      </c>
      <c r="O210" s="177">
        <f t="shared" si="64"/>
        <v>2495</v>
      </c>
      <c r="P210" s="177">
        <f t="shared" si="64"/>
        <v>2495</v>
      </c>
    </row>
    <row r="211" spans="1:16" s="186" customFormat="1" ht="30" x14ac:dyDescent="0.25">
      <c r="A211" s="252"/>
      <c r="B211" s="228" t="s">
        <v>546</v>
      </c>
      <c r="C211" s="174" t="s">
        <v>241</v>
      </c>
      <c r="D211" s="174" t="s">
        <v>183</v>
      </c>
      <c r="E211" s="174" t="s">
        <v>194</v>
      </c>
      <c r="F211" s="178" t="s">
        <v>547</v>
      </c>
      <c r="G211" s="174"/>
      <c r="H211" s="176"/>
      <c r="I211" s="177">
        <f>I212</f>
        <v>2495</v>
      </c>
      <c r="J211" s="177">
        <f t="shared" si="64"/>
        <v>0</v>
      </c>
      <c r="K211" s="177">
        <f t="shared" si="64"/>
        <v>0</v>
      </c>
      <c r="L211" s="177">
        <f t="shared" si="64"/>
        <v>0</v>
      </c>
      <c r="M211" s="177" t="e">
        <f t="shared" si="64"/>
        <v>#VALUE!</v>
      </c>
      <c r="N211" s="177">
        <f t="shared" si="64"/>
        <v>0</v>
      </c>
      <c r="O211" s="177">
        <f t="shared" si="64"/>
        <v>2495</v>
      </c>
      <c r="P211" s="177">
        <f t="shared" si="64"/>
        <v>2495</v>
      </c>
    </row>
    <row r="212" spans="1:16" s="186" customFormat="1" ht="35.25" customHeight="1" x14ac:dyDescent="0.25">
      <c r="A212" s="252"/>
      <c r="B212" s="349" t="s">
        <v>548</v>
      </c>
      <c r="C212" s="174" t="s">
        <v>241</v>
      </c>
      <c r="D212" s="174" t="s">
        <v>183</v>
      </c>
      <c r="E212" s="174" t="s">
        <v>194</v>
      </c>
      <c r="F212" s="178" t="s">
        <v>549</v>
      </c>
      <c r="G212" s="168"/>
      <c r="H212" s="170"/>
      <c r="I212" s="177">
        <f>I213+I214+I216</f>
        <v>2495</v>
      </c>
      <c r="J212" s="177">
        <f t="shared" ref="J212:P212" si="65">J213+J214+J216</f>
        <v>0</v>
      </c>
      <c r="K212" s="177">
        <f t="shared" si="65"/>
        <v>0</v>
      </c>
      <c r="L212" s="177">
        <f t="shared" si="65"/>
        <v>0</v>
      </c>
      <c r="M212" s="177" t="e">
        <f t="shared" si="65"/>
        <v>#VALUE!</v>
      </c>
      <c r="N212" s="177">
        <f t="shared" si="65"/>
        <v>0</v>
      </c>
      <c r="O212" s="177">
        <f t="shared" si="65"/>
        <v>2495</v>
      </c>
      <c r="P212" s="177">
        <f t="shared" si="65"/>
        <v>2495</v>
      </c>
    </row>
    <row r="213" spans="1:16" s="186" customFormat="1" ht="73.5" customHeight="1" x14ac:dyDescent="0.25">
      <c r="A213" s="184"/>
      <c r="B213" s="173" t="s">
        <v>343</v>
      </c>
      <c r="C213" s="174" t="s">
        <v>241</v>
      </c>
      <c r="D213" s="174" t="s">
        <v>183</v>
      </c>
      <c r="E213" s="174" t="s">
        <v>194</v>
      </c>
      <c r="F213" s="178" t="s">
        <v>550</v>
      </c>
      <c r="G213" s="174" t="s">
        <v>345</v>
      </c>
      <c r="H213" s="179">
        <v>2707799</v>
      </c>
      <c r="I213" s="272">
        <v>2212.9</v>
      </c>
      <c r="L213" s="317"/>
      <c r="M213" s="317">
        <v>221.3</v>
      </c>
      <c r="N213" s="394"/>
      <c r="O213" s="272">
        <v>2212.9</v>
      </c>
      <c r="P213" s="272">
        <v>2212.9</v>
      </c>
    </row>
    <row r="214" spans="1:16" s="186" customFormat="1" ht="58.5" customHeight="1" x14ac:dyDescent="0.25">
      <c r="A214" s="184"/>
      <c r="B214" s="173" t="s">
        <v>346</v>
      </c>
      <c r="C214" s="174" t="s">
        <v>241</v>
      </c>
      <c r="D214" s="174" t="s">
        <v>183</v>
      </c>
      <c r="E214" s="174" t="s">
        <v>194</v>
      </c>
      <c r="F214" s="178" t="s">
        <v>551</v>
      </c>
      <c r="G214" s="174" t="s">
        <v>348</v>
      </c>
      <c r="H214" s="179">
        <v>415960</v>
      </c>
      <c r="I214" s="272">
        <v>279.5</v>
      </c>
      <c r="L214" s="319"/>
      <c r="M214" s="317" t="s">
        <v>872</v>
      </c>
      <c r="N214" s="394"/>
      <c r="O214" s="272">
        <v>279.5</v>
      </c>
      <c r="P214" s="272">
        <v>279.5</v>
      </c>
    </row>
    <row r="215" spans="1:16" s="186" customFormat="1" ht="30" hidden="1" customHeight="1" x14ac:dyDescent="0.25">
      <c r="A215" s="184"/>
      <c r="B215" s="173" t="s">
        <v>552</v>
      </c>
      <c r="C215" s="174" t="s">
        <v>241</v>
      </c>
      <c r="D215" s="174" t="s">
        <v>183</v>
      </c>
      <c r="E215" s="174" t="s">
        <v>194</v>
      </c>
      <c r="F215" s="178" t="s">
        <v>369</v>
      </c>
      <c r="G215" s="174" t="s">
        <v>351</v>
      </c>
      <c r="H215" s="179">
        <v>0</v>
      </c>
      <c r="I215" s="272"/>
      <c r="L215" s="317"/>
      <c r="M215" s="317"/>
      <c r="N215" s="394"/>
      <c r="O215" s="397"/>
      <c r="P215" s="397"/>
    </row>
    <row r="216" spans="1:16" s="186" customFormat="1" ht="73.5" customHeight="1" x14ac:dyDescent="0.25">
      <c r="A216" s="184"/>
      <c r="B216" s="203" t="s">
        <v>553</v>
      </c>
      <c r="C216" s="174" t="s">
        <v>241</v>
      </c>
      <c r="D216" s="174" t="s">
        <v>183</v>
      </c>
      <c r="E216" s="174" t="s">
        <v>194</v>
      </c>
      <c r="F216" s="178" t="s">
        <v>551</v>
      </c>
      <c r="G216" s="174" t="s">
        <v>353</v>
      </c>
      <c r="H216" s="179">
        <v>2550</v>
      </c>
      <c r="I216" s="272">
        <v>2.6</v>
      </c>
      <c r="L216" s="317"/>
      <c r="M216" s="317"/>
      <c r="N216" s="394"/>
      <c r="O216" s="272">
        <v>2.6</v>
      </c>
      <c r="P216" s="272">
        <v>2.6</v>
      </c>
    </row>
    <row r="217" spans="1:16" s="186" customFormat="1" ht="18.75" hidden="1" customHeight="1" x14ac:dyDescent="0.25">
      <c r="A217" s="184"/>
      <c r="B217" s="178" t="s">
        <v>554</v>
      </c>
      <c r="C217" s="174" t="s">
        <v>241</v>
      </c>
      <c r="D217" s="174" t="s">
        <v>183</v>
      </c>
      <c r="E217" s="174" t="s">
        <v>194</v>
      </c>
      <c r="F217" s="178" t="s">
        <v>369</v>
      </c>
      <c r="G217" s="174" t="s">
        <v>353</v>
      </c>
      <c r="H217" s="179">
        <v>0</v>
      </c>
      <c r="I217" s="180">
        <v>0</v>
      </c>
      <c r="L217" s="317"/>
      <c r="M217" s="317"/>
      <c r="N217" s="394"/>
      <c r="O217" s="397"/>
      <c r="P217" s="397"/>
    </row>
    <row r="218" spans="1:16" s="210" customFormat="1" ht="18.75" hidden="1" customHeight="1" x14ac:dyDescent="0.25">
      <c r="A218" s="184"/>
      <c r="B218" s="190"/>
      <c r="C218" s="168" t="s">
        <v>241</v>
      </c>
      <c r="D218" s="168" t="s">
        <v>206</v>
      </c>
      <c r="E218" s="168"/>
      <c r="F218" s="190"/>
      <c r="G218" s="168"/>
      <c r="H218" s="187"/>
      <c r="I218" s="188">
        <f>I219</f>
        <v>0</v>
      </c>
      <c r="L218" s="321"/>
      <c r="M218" s="321"/>
      <c r="N218" s="237"/>
      <c r="O218" s="397"/>
      <c r="P218" s="397"/>
    </row>
    <row r="219" spans="1:16" s="210" customFormat="1" ht="32.25" hidden="1" customHeight="1" x14ac:dyDescent="0.25">
      <c r="A219" s="184"/>
      <c r="B219" s="190" t="s">
        <v>555</v>
      </c>
      <c r="C219" s="168" t="s">
        <v>241</v>
      </c>
      <c r="D219" s="168" t="s">
        <v>206</v>
      </c>
      <c r="E219" s="168" t="s">
        <v>190</v>
      </c>
      <c r="F219" s="190"/>
      <c r="G219" s="168"/>
      <c r="H219" s="187"/>
      <c r="I219" s="188">
        <f>I220</f>
        <v>0</v>
      </c>
      <c r="L219" s="321"/>
      <c r="M219" s="321"/>
      <c r="N219" s="237"/>
      <c r="O219" s="397"/>
      <c r="P219" s="397"/>
    </row>
    <row r="220" spans="1:16" s="186" customFormat="1" ht="30" hidden="1" customHeight="1" x14ac:dyDescent="0.25">
      <c r="A220" s="184"/>
      <c r="B220" s="178" t="s">
        <v>556</v>
      </c>
      <c r="C220" s="174" t="s">
        <v>241</v>
      </c>
      <c r="D220" s="174" t="s">
        <v>206</v>
      </c>
      <c r="E220" s="174" t="s">
        <v>190</v>
      </c>
      <c r="F220" s="175" t="s">
        <v>194</v>
      </c>
      <c r="G220" s="174"/>
      <c r="H220" s="179"/>
      <c r="I220" s="180">
        <f>I221</f>
        <v>0</v>
      </c>
      <c r="L220" s="317"/>
      <c r="M220" s="317"/>
      <c r="N220" s="394"/>
      <c r="O220" s="397"/>
      <c r="P220" s="397"/>
    </row>
    <row r="221" spans="1:16" s="186" customFormat="1" ht="23.25" hidden="1" customHeight="1" x14ac:dyDescent="0.25">
      <c r="A221" s="184"/>
      <c r="B221" s="203" t="s">
        <v>557</v>
      </c>
      <c r="C221" s="174" t="s">
        <v>241</v>
      </c>
      <c r="D221" s="174" t="s">
        <v>206</v>
      </c>
      <c r="E221" s="174" t="s">
        <v>190</v>
      </c>
      <c r="F221" s="178" t="s">
        <v>558</v>
      </c>
      <c r="G221" s="174"/>
      <c r="H221" s="179"/>
      <c r="I221" s="180">
        <v>0</v>
      </c>
      <c r="L221" s="317"/>
      <c r="M221" s="317"/>
      <c r="N221" s="394"/>
      <c r="O221" s="397"/>
      <c r="P221" s="397"/>
    </row>
    <row r="222" spans="1:16" s="186" customFormat="1" ht="91.5" hidden="1" customHeight="1" x14ac:dyDescent="0.25">
      <c r="A222" s="184"/>
      <c r="B222" s="211" t="s">
        <v>559</v>
      </c>
      <c r="C222" s="174" t="s">
        <v>241</v>
      </c>
      <c r="D222" s="174" t="s">
        <v>206</v>
      </c>
      <c r="E222" s="174" t="s">
        <v>190</v>
      </c>
      <c r="F222" s="178" t="s">
        <v>560</v>
      </c>
      <c r="G222" s="174" t="s">
        <v>404</v>
      </c>
      <c r="H222" s="179"/>
      <c r="I222" s="180">
        <v>0</v>
      </c>
      <c r="L222" s="317"/>
      <c r="M222" s="317"/>
      <c r="N222" s="394"/>
      <c r="O222" s="397"/>
      <c r="P222" s="397"/>
    </row>
    <row r="223" spans="1:16" s="186" customFormat="1" ht="96" hidden="1" customHeight="1" x14ac:dyDescent="0.25">
      <c r="A223" s="184"/>
      <c r="B223" s="211" t="s">
        <v>559</v>
      </c>
      <c r="C223" s="174" t="s">
        <v>241</v>
      </c>
      <c r="D223" s="174" t="s">
        <v>206</v>
      </c>
      <c r="E223" s="174" t="s">
        <v>190</v>
      </c>
      <c r="F223" s="178" t="s">
        <v>561</v>
      </c>
      <c r="G223" s="174" t="s">
        <v>404</v>
      </c>
      <c r="H223" s="179"/>
      <c r="I223" s="180">
        <v>0</v>
      </c>
      <c r="L223" s="317"/>
      <c r="M223" s="317"/>
      <c r="N223" s="394"/>
      <c r="O223" s="397"/>
      <c r="P223" s="397"/>
    </row>
    <row r="224" spans="1:16" s="186" customFormat="1" ht="57" x14ac:dyDescent="0.25">
      <c r="A224" s="184"/>
      <c r="B224" s="190" t="s">
        <v>555</v>
      </c>
      <c r="C224" s="168" t="s">
        <v>241</v>
      </c>
      <c r="D224" s="168" t="s">
        <v>237</v>
      </c>
      <c r="E224" s="168"/>
      <c r="F224" s="190"/>
      <c r="G224" s="168"/>
      <c r="H224" s="187">
        <f>H226</f>
        <v>13103400</v>
      </c>
      <c r="I224" s="188">
        <f>I225+I231</f>
        <v>14111.68</v>
      </c>
      <c r="J224" s="188">
        <f t="shared" ref="J224:P224" si="66">J225+J231</f>
        <v>0</v>
      </c>
      <c r="K224" s="188">
        <f t="shared" si="66"/>
        <v>0</v>
      </c>
      <c r="L224" s="188">
        <f t="shared" si="66"/>
        <v>0</v>
      </c>
      <c r="M224" s="188">
        <f t="shared" si="66"/>
        <v>0</v>
      </c>
      <c r="N224" s="188">
        <f t="shared" si="66"/>
        <v>0</v>
      </c>
      <c r="O224" s="188">
        <f t="shared" si="66"/>
        <v>14111.68</v>
      </c>
      <c r="P224" s="188">
        <f t="shared" si="66"/>
        <v>14111.68</v>
      </c>
    </row>
    <row r="225" spans="1:16" s="186" customFormat="1" ht="42.75" x14ac:dyDescent="0.25">
      <c r="A225" s="184"/>
      <c r="B225" s="253" t="s">
        <v>329</v>
      </c>
      <c r="C225" s="231" t="s">
        <v>241</v>
      </c>
      <c r="D225" s="231" t="s">
        <v>237</v>
      </c>
      <c r="E225" s="231" t="s">
        <v>183</v>
      </c>
      <c r="F225" s="190"/>
      <c r="G225" s="168"/>
      <c r="H225" s="187"/>
      <c r="I225" s="180">
        <f>I226</f>
        <v>14111.68</v>
      </c>
      <c r="J225" s="180">
        <f t="shared" ref="J225:P225" si="67">J226</f>
        <v>0</v>
      </c>
      <c r="K225" s="180">
        <f t="shared" si="67"/>
        <v>0</v>
      </c>
      <c r="L225" s="180">
        <f t="shared" si="67"/>
        <v>0</v>
      </c>
      <c r="M225" s="180">
        <f t="shared" si="67"/>
        <v>0</v>
      </c>
      <c r="N225" s="180">
        <f t="shared" si="67"/>
        <v>0</v>
      </c>
      <c r="O225" s="180">
        <f t="shared" si="67"/>
        <v>14111.68</v>
      </c>
      <c r="P225" s="180">
        <f t="shared" si="67"/>
        <v>14111.68</v>
      </c>
    </row>
    <row r="226" spans="1:16" s="186" customFormat="1" ht="54.75" customHeight="1" x14ac:dyDescent="0.25">
      <c r="A226" s="184"/>
      <c r="B226" s="203" t="s">
        <v>545</v>
      </c>
      <c r="C226" s="174" t="s">
        <v>241</v>
      </c>
      <c r="D226" s="174" t="s">
        <v>237</v>
      </c>
      <c r="E226" s="174" t="s">
        <v>183</v>
      </c>
      <c r="F226" s="175" t="s">
        <v>562</v>
      </c>
      <c r="G226" s="168"/>
      <c r="H226" s="187">
        <f>H228+H229+H230</f>
        <v>13103400</v>
      </c>
      <c r="I226" s="180">
        <f>I228+I229+I230</f>
        <v>14111.68</v>
      </c>
      <c r="J226" s="180">
        <f t="shared" ref="J226:P226" si="68">J228+J229+J230</f>
        <v>0</v>
      </c>
      <c r="K226" s="180">
        <f t="shared" si="68"/>
        <v>0</v>
      </c>
      <c r="L226" s="180">
        <f t="shared" si="68"/>
        <v>0</v>
      </c>
      <c r="M226" s="180">
        <f t="shared" si="68"/>
        <v>0</v>
      </c>
      <c r="N226" s="180">
        <f t="shared" si="68"/>
        <v>0</v>
      </c>
      <c r="O226" s="180">
        <f t="shared" si="68"/>
        <v>14111.68</v>
      </c>
      <c r="P226" s="180">
        <f t="shared" si="68"/>
        <v>14111.68</v>
      </c>
    </row>
    <row r="227" spans="1:16" s="186" customFormat="1" ht="75" customHeight="1" x14ac:dyDescent="0.25">
      <c r="A227" s="184"/>
      <c r="B227" s="203" t="s">
        <v>563</v>
      </c>
      <c r="C227" s="174" t="s">
        <v>241</v>
      </c>
      <c r="D227" s="174" t="s">
        <v>237</v>
      </c>
      <c r="E227" s="174" t="s">
        <v>183</v>
      </c>
      <c r="F227" s="175" t="s">
        <v>564</v>
      </c>
      <c r="G227" s="168"/>
      <c r="H227" s="187"/>
      <c r="I227" s="180">
        <f>I228+I229+I230</f>
        <v>14111.68</v>
      </c>
      <c r="J227" s="180">
        <f t="shared" ref="J227:P227" si="69">J228+J229+J230</f>
        <v>0</v>
      </c>
      <c r="K227" s="180">
        <f t="shared" si="69"/>
        <v>0</v>
      </c>
      <c r="L227" s="180">
        <f t="shared" si="69"/>
        <v>0</v>
      </c>
      <c r="M227" s="180">
        <f t="shared" si="69"/>
        <v>0</v>
      </c>
      <c r="N227" s="180">
        <f t="shared" si="69"/>
        <v>0</v>
      </c>
      <c r="O227" s="180">
        <f t="shared" si="69"/>
        <v>14111.68</v>
      </c>
      <c r="P227" s="180">
        <f t="shared" si="69"/>
        <v>14111.68</v>
      </c>
    </row>
    <row r="228" spans="1:16" s="186" customFormat="1" ht="45" x14ac:dyDescent="0.25">
      <c r="A228" s="184"/>
      <c r="B228" s="178" t="s">
        <v>565</v>
      </c>
      <c r="C228" s="174" t="s">
        <v>241</v>
      </c>
      <c r="D228" s="174" t="s">
        <v>237</v>
      </c>
      <c r="E228" s="174" t="s">
        <v>183</v>
      </c>
      <c r="F228" s="175" t="s">
        <v>566</v>
      </c>
      <c r="G228" s="174" t="s">
        <v>404</v>
      </c>
      <c r="H228" s="179">
        <v>975200</v>
      </c>
      <c r="I228" s="180">
        <v>1021.7</v>
      </c>
      <c r="L228" s="317"/>
      <c r="M228" s="317"/>
      <c r="N228" s="394"/>
      <c r="O228" s="180">
        <v>1021.7</v>
      </c>
      <c r="P228" s="180">
        <v>1021.7</v>
      </c>
    </row>
    <row r="229" spans="1:16" s="186" customFormat="1" ht="56.25" customHeight="1" x14ac:dyDescent="0.25">
      <c r="A229" s="184"/>
      <c r="B229" s="178" t="s">
        <v>567</v>
      </c>
      <c r="C229" s="174" t="s">
        <v>241</v>
      </c>
      <c r="D229" s="174" t="s">
        <v>237</v>
      </c>
      <c r="E229" s="174" t="s">
        <v>183</v>
      </c>
      <c r="F229" s="175" t="s">
        <v>568</v>
      </c>
      <c r="G229" s="174" t="s">
        <v>404</v>
      </c>
      <c r="H229" s="179">
        <v>11605900</v>
      </c>
      <c r="I229" s="180">
        <v>12526.3</v>
      </c>
      <c r="L229" s="317"/>
      <c r="M229" s="317"/>
      <c r="N229" s="394"/>
      <c r="O229" s="180">
        <v>12526.3</v>
      </c>
      <c r="P229" s="180">
        <v>12526.3</v>
      </c>
    </row>
    <row r="230" spans="1:16" s="186" customFormat="1" ht="46.5" customHeight="1" x14ac:dyDescent="0.25">
      <c r="A230" s="184"/>
      <c r="B230" s="178" t="s">
        <v>569</v>
      </c>
      <c r="C230" s="174" t="s">
        <v>241</v>
      </c>
      <c r="D230" s="174" t="s">
        <v>237</v>
      </c>
      <c r="E230" s="174" t="s">
        <v>183</v>
      </c>
      <c r="F230" s="175" t="s">
        <v>568</v>
      </c>
      <c r="G230" s="174" t="s">
        <v>404</v>
      </c>
      <c r="H230" s="179">
        <v>522300</v>
      </c>
      <c r="I230" s="180">
        <v>563.67999999999995</v>
      </c>
      <c r="L230" s="317"/>
      <c r="M230" s="317"/>
      <c r="N230" s="394"/>
      <c r="O230" s="180">
        <v>563.67999999999995</v>
      </c>
      <c r="P230" s="180">
        <v>563.67999999999995</v>
      </c>
    </row>
    <row r="231" spans="1:16" s="186" customFormat="1" ht="27.75" hidden="1" customHeight="1" x14ac:dyDescent="0.25">
      <c r="A231" s="234"/>
      <c r="B231" s="178" t="s">
        <v>330</v>
      </c>
      <c r="C231" s="200" t="s">
        <v>241</v>
      </c>
      <c r="D231" s="200" t="s">
        <v>237</v>
      </c>
      <c r="E231" s="200" t="s">
        <v>238</v>
      </c>
      <c r="F231" s="175" t="s">
        <v>570</v>
      </c>
      <c r="G231" s="200" t="s">
        <v>404</v>
      </c>
      <c r="H231" s="201"/>
      <c r="I231" s="180">
        <v>0</v>
      </c>
      <c r="L231" s="317"/>
      <c r="M231" s="317"/>
      <c r="N231" s="394"/>
      <c r="O231" s="397"/>
      <c r="P231" s="397"/>
    </row>
    <row r="232" spans="1:16" s="186" customFormat="1" ht="28.5" x14ac:dyDescent="0.25">
      <c r="A232" s="182">
        <v>4</v>
      </c>
      <c r="B232" s="361" t="s">
        <v>571</v>
      </c>
      <c r="C232" s="160" t="s">
        <v>572</v>
      </c>
      <c r="D232" s="160"/>
      <c r="E232" s="160"/>
      <c r="F232" s="251"/>
      <c r="G232" s="160"/>
      <c r="H232" s="163">
        <f>H233+H252</f>
        <v>6908247</v>
      </c>
      <c r="I232" s="164">
        <f>I233+I252</f>
        <v>6483.47</v>
      </c>
      <c r="J232" s="164">
        <f t="shared" ref="J232:P232" si="70">J233+J252</f>
        <v>0.03</v>
      </c>
      <c r="K232" s="164">
        <f t="shared" si="70"/>
        <v>2.9999999999999997E-5</v>
      </c>
      <c r="L232" s="164">
        <f t="shared" si="70"/>
        <v>2.9999999999999997E-8</v>
      </c>
      <c r="M232" s="164" t="e">
        <f t="shared" si="70"/>
        <v>#VALUE!</v>
      </c>
      <c r="N232" s="164">
        <f t="shared" si="70"/>
        <v>2.9999999999999998E-14</v>
      </c>
      <c r="O232" s="164">
        <f t="shared" si="70"/>
        <v>6483.47</v>
      </c>
      <c r="P232" s="164">
        <f t="shared" si="70"/>
        <v>6483.47</v>
      </c>
    </row>
    <row r="233" spans="1:16" s="186" customFormat="1" x14ac:dyDescent="0.25">
      <c r="A233" s="254"/>
      <c r="B233" s="167" t="s">
        <v>573</v>
      </c>
      <c r="C233" s="194" t="s">
        <v>572</v>
      </c>
      <c r="D233" s="194" t="s">
        <v>295</v>
      </c>
      <c r="E233" s="194"/>
      <c r="F233" s="253"/>
      <c r="G233" s="194"/>
      <c r="H233" s="255">
        <f>H234+H241+H247</f>
        <v>3819447</v>
      </c>
      <c r="I233" s="171">
        <f>I234+I241+I247</f>
        <v>3249.3700000000003</v>
      </c>
      <c r="J233" s="171">
        <f t="shared" ref="J233:P233" si="71">J234+J241+J247</f>
        <v>0.03</v>
      </c>
      <c r="K233" s="171">
        <f t="shared" si="71"/>
        <v>2.9999999999999997E-5</v>
      </c>
      <c r="L233" s="171">
        <f t="shared" si="71"/>
        <v>2.9999999999999997E-8</v>
      </c>
      <c r="M233" s="171" t="e">
        <f t="shared" si="71"/>
        <v>#VALUE!</v>
      </c>
      <c r="N233" s="171">
        <f t="shared" si="71"/>
        <v>2.9999999999999998E-14</v>
      </c>
      <c r="O233" s="171">
        <f t="shared" si="71"/>
        <v>3249.3700000000003</v>
      </c>
      <c r="P233" s="171">
        <f t="shared" si="71"/>
        <v>3249.3700000000003</v>
      </c>
    </row>
    <row r="234" spans="1:16" s="186" customFormat="1" x14ac:dyDescent="0.25">
      <c r="A234" s="254"/>
      <c r="B234" s="167" t="s">
        <v>287</v>
      </c>
      <c r="C234" s="194" t="s">
        <v>572</v>
      </c>
      <c r="D234" s="194" t="s">
        <v>295</v>
      </c>
      <c r="E234" s="194" t="s">
        <v>202</v>
      </c>
      <c r="F234" s="253"/>
      <c r="G234" s="194"/>
      <c r="H234" s="255">
        <f>H235</f>
        <v>1436836</v>
      </c>
      <c r="I234" s="171">
        <f>I235</f>
        <v>1159</v>
      </c>
      <c r="J234" s="171">
        <f t="shared" ref="J234:P234" si="72">J235</f>
        <v>0</v>
      </c>
      <c r="K234" s="171">
        <f t="shared" si="72"/>
        <v>0</v>
      </c>
      <c r="L234" s="171">
        <f t="shared" si="72"/>
        <v>0</v>
      </c>
      <c r="M234" s="171">
        <f t="shared" si="72"/>
        <v>115.9</v>
      </c>
      <c r="N234" s="171">
        <f t="shared" si="72"/>
        <v>0</v>
      </c>
      <c r="O234" s="171">
        <f t="shared" si="72"/>
        <v>1159</v>
      </c>
      <c r="P234" s="171">
        <f t="shared" si="72"/>
        <v>1159</v>
      </c>
    </row>
    <row r="235" spans="1:16" s="186" customFormat="1" x14ac:dyDescent="0.25">
      <c r="A235" s="184"/>
      <c r="B235" s="353" t="s">
        <v>310</v>
      </c>
      <c r="C235" s="168" t="s">
        <v>572</v>
      </c>
      <c r="D235" s="168" t="s">
        <v>295</v>
      </c>
      <c r="E235" s="168" t="s">
        <v>202</v>
      </c>
      <c r="F235" s="253"/>
      <c r="G235" s="168"/>
      <c r="H235" s="187">
        <f>H239+H240</f>
        <v>1436836</v>
      </c>
      <c r="I235" s="188">
        <f>I239+I240</f>
        <v>1159</v>
      </c>
      <c r="J235" s="188">
        <f t="shared" ref="J235:P235" si="73">J239+J240</f>
        <v>0</v>
      </c>
      <c r="K235" s="188">
        <f t="shared" si="73"/>
        <v>0</v>
      </c>
      <c r="L235" s="188">
        <f t="shared" si="73"/>
        <v>0</v>
      </c>
      <c r="M235" s="188">
        <f t="shared" si="73"/>
        <v>115.9</v>
      </c>
      <c r="N235" s="188">
        <f t="shared" si="73"/>
        <v>0</v>
      </c>
      <c r="O235" s="188">
        <f t="shared" si="73"/>
        <v>1159</v>
      </c>
      <c r="P235" s="188">
        <f t="shared" si="73"/>
        <v>1159</v>
      </c>
    </row>
    <row r="236" spans="1:16" s="186" customFormat="1" ht="53.25" customHeight="1" x14ac:dyDescent="0.25">
      <c r="A236" s="184"/>
      <c r="B236" s="173" t="s">
        <v>574</v>
      </c>
      <c r="C236" s="157" t="s">
        <v>572</v>
      </c>
      <c r="D236" s="157" t="s">
        <v>295</v>
      </c>
      <c r="E236" s="157" t="s">
        <v>202</v>
      </c>
      <c r="F236" s="173">
        <v>4</v>
      </c>
      <c r="G236" s="194"/>
      <c r="H236" s="187"/>
      <c r="I236" s="180">
        <f>I237</f>
        <v>1159</v>
      </c>
      <c r="J236" s="180">
        <f t="shared" ref="J236:P238" si="74">J237</f>
        <v>0</v>
      </c>
      <c r="K236" s="180">
        <f t="shared" si="74"/>
        <v>0</v>
      </c>
      <c r="L236" s="180">
        <f t="shared" si="74"/>
        <v>0</v>
      </c>
      <c r="M236" s="180">
        <f t="shared" si="74"/>
        <v>115.9</v>
      </c>
      <c r="N236" s="180">
        <f t="shared" si="74"/>
        <v>0</v>
      </c>
      <c r="O236" s="180">
        <f t="shared" si="74"/>
        <v>1159</v>
      </c>
      <c r="P236" s="180">
        <f t="shared" si="74"/>
        <v>1159</v>
      </c>
    </row>
    <row r="237" spans="1:16" s="186" customFormat="1" ht="64.5" customHeight="1" x14ac:dyDescent="0.25">
      <c r="A237" s="184"/>
      <c r="B237" s="256" t="s">
        <v>575</v>
      </c>
      <c r="C237" s="157" t="s">
        <v>572</v>
      </c>
      <c r="D237" s="157" t="s">
        <v>295</v>
      </c>
      <c r="E237" s="157" t="s">
        <v>202</v>
      </c>
      <c r="F237" s="211" t="s">
        <v>576</v>
      </c>
      <c r="G237" s="194"/>
      <c r="H237" s="187"/>
      <c r="I237" s="180">
        <f>I238</f>
        <v>1159</v>
      </c>
      <c r="J237" s="180">
        <f t="shared" si="74"/>
        <v>0</v>
      </c>
      <c r="K237" s="180">
        <f t="shared" si="74"/>
        <v>0</v>
      </c>
      <c r="L237" s="180">
        <f t="shared" si="74"/>
        <v>0</v>
      </c>
      <c r="M237" s="180">
        <f t="shared" si="74"/>
        <v>115.9</v>
      </c>
      <c r="N237" s="180">
        <f t="shared" si="74"/>
        <v>0</v>
      </c>
      <c r="O237" s="180">
        <f t="shared" si="74"/>
        <v>1159</v>
      </c>
      <c r="P237" s="180">
        <f t="shared" si="74"/>
        <v>1159</v>
      </c>
    </row>
    <row r="238" spans="1:16" s="186" customFormat="1" ht="46.5" customHeight="1" x14ac:dyDescent="0.25">
      <c r="A238" s="184"/>
      <c r="B238" s="257" t="s">
        <v>577</v>
      </c>
      <c r="C238" s="157" t="s">
        <v>572</v>
      </c>
      <c r="D238" s="157" t="s">
        <v>295</v>
      </c>
      <c r="E238" s="157" t="s">
        <v>202</v>
      </c>
      <c r="F238" s="211" t="s">
        <v>578</v>
      </c>
      <c r="G238" s="194"/>
      <c r="H238" s="187"/>
      <c r="I238" s="180">
        <f>I239</f>
        <v>1159</v>
      </c>
      <c r="J238" s="180">
        <f t="shared" si="74"/>
        <v>0</v>
      </c>
      <c r="K238" s="180">
        <f t="shared" si="74"/>
        <v>0</v>
      </c>
      <c r="L238" s="180">
        <f t="shared" si="74"/>
        <v>0</v>
      </c>
      <c r="M238" s="180">
        <f t="shared" si="74"/>
        <v>115.9</v>
      </c>
      <c r="N238" s="180">
        <f t="shared" si="74"/>
        <v>0</v>
      </c>
      <c r="O238" s="180">
        <f t="shared" si="74"/>
        <v>1159</v>
      </c>
      <c r="P238" s="180">
        <f t="shared" si="74"/>
        <v>1159</v>
      </c>
    </row>
    <row r="239" spans="1:16" s="186" customFormat="1" ht="58.5" customHeight="1" x14ac:dyDescent="0.25">
      <c r="A239" s="184"/>
      <c r="B239" s="211" t="s">
        <v>579</v>
      </c>
      <c r="C239" s="174" t="s">
        <v>572</v>
      </c>
      <c r="D239" s="174" t="s">
        <v>295</v>
      </c>
      <c r="E239" s="174" t="s">
        <v>202</v>
      </c>
      <c r="F239" s="178" t="s">
        <v>580</v>
      </c>
      <c r="G239" s="174" t="s">
        <v>345</v>
      </c>
      <c r="H239" s="179">
        <v>1436836</v>
      </c>
      <c r="I239" s="272">
        <v>1159</v>
      </c>
      <c r="L239" s="317"/>
      <c r="M239" s="317">
        <v>115.9</v>
      </c>
      <c r="N239" s="394"/>
      <c r="O239" s="272">
        <v>1159</v>
      </c>
      <c r="P239" s="272">
        <v>1159</v>
      </c>
    </row>
    <row r="240" spans="1:16" s="186" customFormat="1" ht="15.75" hidden="1" customHeight="1" x14ac:dyDescent="0.25">
      <c r="A240" s="184"/>
      <c r="B240" s="178" t="s">
        <v>349</v>
      </c>
      <c r="C240" s="174" t="s">
        <v>572</v>
      </c>
      <c r="D240" s="174" t="s">
        <v>295</v>
      </c>
      <c r="E240" s="174" t="s">
        <v>202</v>
      </c>
      <c r="F240" s="178" t="s">
        <v>369</v>
      </c>
      <c r="G240" s="174" t="s">
        <v>348</v>
      </c>
      <c r="H240" s="179">
        <v>0</v>
      </c>
      <c r="I240" s="272">
        <v>0</v>
      </c>
      <c r="L240" s="317"/>
      <c r="M240" s="317"/>
      <c r="N240" s="394"/>
      <c r="O240" s="397"/>
      <c r="P240" s="397"/>
    </row>
    <row r="241" spans="1:16" s="186" customFormat="1" x14ac:dyDescent="0.25">
      <c r="A241" s="184"/>
      <c r="B241" s="355" t="s">
        <v>310</v>
      </c>
      <c r="C241" s="168" t="s">
        <v>572</v>
      </c>
      <c r="D241" s="168" t="s">
        <v>295</v>
      </c>
      <c r="E241" s="168" t="s">
        <v>202</v>
      </c>
      <c r="F241" s="169"/>
      <c r="G241" s="168"/>
      <c r="H241" s="187">
        <f>H242+H243+H245+H244+H246</f>
        <v>2108711</v>
      </c>
      <c r="I241" s="313">
        <f>I242+I243+I245+I244+I246</f>
        <v>1816.47</v>
      </c>
      <c r="J241" s="313">
        <f t="shared" ref="J241:P241" si="75">J242+J243+J245+J244+J246</f>
        <v>0</v>
      </c>
      <c r="K241" s="313">
        <f t="shared" si="75"/>
        <v>0</v>
      </c>
      <c r="L241" s="313">
        <f t="shared" si="75"/>
        <v>0</v>
      </c>
      <c r="M241" s="313" t="e">
        <f t="shared" si="75"/>
        <v>#VALUE!</v>
      </c>
      <c r="N241" s="313">
        <f t="shared" si="75"/>
        <v>0</v>
      </c>
      <c r="O241" s="313">
        <f t="shared" si="75"/>
        <v>1816.47</v>
      </c>
      <c r="P241" s="313">
        <f t="shared" si="75"/>
        <v>1816.47</v>
      </c>
    </row>
    <row r="242" spans="1:16" s="186" customFormat="1" ht="58.5" customHeight="1" x14ac:dyDescent="0.25">
      <c r="A242" s="184"/>
      <c r="B242" s="173" t="s">
        <v>581</v>
      </c>
      <c r="C242" s="174" t="s">
        <v>572</v>
      </c>
      <c r="D242" s="174" t="s">
        <v>295</v>
      </c>
      <c r="E242" s="174" t="s">
        <v>202</v>
      </c>
      <c r="F242" s="175" t="s">
        <v>582</v>
      </c>
      <c r="G242" s="174" t="s">
        <v>345</v>
      </c>
      <c r="H242" s="179">
        <v>1857899</v>
      </c>
      <c r="I242" s="272">
        <v>1558.9</v>
      </c>
      <c r="L242" s="319"/>
      <c r="M242" s="317">
        <v>155.9</v>
      </c>
      <c r="N242" s="394"/>
      <c r="O242" s="272">
        <v>1558.9</v>
      </c>
      <c r="P242" s="272">
        <v>1558.9</v>
      </c>
    </row>
    <row r="243" spans="1:16" s="186" customFormat="1" ht="15.75" hidden="1" customHeight="1" x14ac:dyDescent="0.25">
      <c r="A243" s="184"/>
      <c r="B243" s="178" t="s">
        <v>368</v>
      </c>
      <c r="C243" s="174" t="s">
        <v>572</v>
      </c>
      <c r="D243" s="174" t="s">
        <v>295</v>
      </c>
      <c r="E243" s="174" t="s">
        <v>202</v>
      </c>
      <c r="F243" s="175" t="s">
        <v>583</v>
      </c>
      <c r="G243" s="174" t="s">
        <v>584</v>
      </c>
      <c r="H243" s="179"/>
      <c r="I243" s="272"/>
      <c r="L243" s="317"/>
      <c r="M243" s="317"/>
      <c r="N243" s="394"/>
      <c r="O243" s="397"/>
      <c r="P243" s="397"/>
    </row>
    <row r="244" spans="1:16" s="186" customFormat="1" ht="55.5" customHeight="1" x14ac:dyDescent="0.25">
      <c r="A244" s="184"/>
      <c r="B244" s="173" t="s">
        <v>585</v>
      </c>
      <c r="C244" s="174" t="s">
        <v>572</v>
      </c>
      <c r="D244" s="174" t="s">
        <v>295</v>
      </c>
      <c r="E244" s="174" t="s">
        <v>202</v>
      </c>
      <c r="F244" s="175" t="s">
        <v>582</v>
      </c>
      <c r="G244" s="174" t="s">
        <v>348</v>
      </c>
      <c r="H244" s="179">
        <v>244800</v>
      </c>
      <c r="I244" s="272">
        <v>245.5</v>
      </c>
      <c r="L244" s="317"/>
      <c r="M244" s="317" t="s">
        <v>873</v>
      </c>
      <c r="N244" s="394"/>
      <c r="O244" s="272">
        <v>245.5</v>
      </c>
      <c r="P244" s="272">
        <v>245.5</v>
      </c>
    </row>
    <row r="245" spans="1:16" s="186" customFormat="1" ht="15.75" hidden="1" customHeight="1" x14ac:dyDescent="0.25">
      <c r="A245" s="184"/>
      <c r="B245" s="178" t="s">
        <v>349</v>
      </c>
      <c r="C245" s="174" t="s">
        <v>572</v>
      </c>
      <c r="D245" s="174" t="s">
        <v>295</v>
      </c>
      <c r="E245" s="174" t="s">
        <v>202</v>
      </c>
      <c r="F245" s="175" t="s">
        <v>583</v>
      </c>
      <c r="G245" s="174" t="s">
        <v>351</v>
      </c>
      <c r="H245" s="179"/>
      <c r="I245" s="272"/>
      <c r="L245" s="317"/>
      <c r="M245" s="317"/>
      <c r="N245" s="394"/>
      <c r="O245" s="397"/>
      <c r="P245" s="397"/>
    </row>
    <row r="246" spans="1:16" s="186" customFormat="1" ht="45" x14ac:dyDescent="0.25">
      <c r="A246" s="184"/>
      <c r="B246" s="173" t="s">
        <v>586</v>
      </c>
      <c r="C246" s="174" t="s">
        <v>572</v>
      </c>
      <c r="D246" s="174" t="s">
        <v>295</v>
      </c>
      <c r="E246" s="174" t="s">
        <v>202</v>
      </c>
      <c r="F246" s="175" t="s">
        <v>582</v>
      </c>
      <c r="G246" s="174" t="s">
        <v>353</v>
      </c>
      <c r="H246" s="179">
        <v>6012</v>
      </c>
      <c r="I246" s="272">
        <v>12.07</v>
      </c>
      <c r="L246" s="317"/>
      <c r="M246" s="317"/>
      <c r="N246" s="394"/>
      <c r="O246" s="272">
        <v>12.07</v>
      </c>
      <c r="P246" s="272">
        <v>12.07</v>
      </c>
    </row>
    <row r="247" spans="1:16" s="186" customFormat="1" x14ac:dyDescent="0.25">
      <c r="A247" s="184"/>
      <c r="B247" s="353" t="s">
        <v>310</v>
      </c>
      <c r="C247" s="168" t="s">
        <v>572</v>
      </c>
      <c r="D247" s="168" t="s">
        <v>295</v>
      </c>
      <c r="E247" s="168" t="s">
        <v>202</v>
      </c>
      <c r="F247" s="169"/>
      <c r="G247" s="168"/>
      <c r="H247" s="187">
        <f>H248+H249+H250+H251</f>
        <v>273900</v>
      </c>
      <c r="I247" s="188">
        <f>I248+I249+I250+I251</f>
        <v>273.89999999999998</v>
      </c>
      <c r="J247" s="188">
        <f t="shared" ref="J247:P247" si="76">J248+J249+J250+J251</f>
        <v>0.03</v>
      </c>
      <c r="K247" s="188">
        <f t="shared" si="76"/>
        <v>2.9999999999999997E-5</v>
      </c>
      <c r="L247" s="188">
        <f t="shared" si="76"/>
        <v>2.9999999999999997E-8</v>
      </c>
      <c r="M247" s="188">
        <f t="shared" si="76"/>
        <v>3E-11</v>
      </c>
      <c r="N247" s="188">
        <f t="shared" si="76"/>
        <v>2.9999999999999998E-14</v>
      </c>
      <c r="O247" s="188">
        <f t="shared" si="76"/>
        <v>273.89999999999998</v>
      </c>
      <c r="P247" s="188">
        <f t="shared" si="76"/>
        <v>273.89999999999998</v>
      </c>
    </row>
    <row r="248" spans="1:16" s="186" customFormat="1" ht="132.75" customHeight="1" x14ac:dyDescent="0.25">
      <c r="A248" s="184"/>
      <c r="B248" s="173" t="s">
        <v>587</v>
      </c>
      <c r="C248" s="174" t="s">
        <v>572</v>
      </c>
      <c r="D248" s="174" t="s">
        <v>295</v>
      </c>
      <c r="E248" s="174" t="s">
        <v>202</v>
      </c>
      <c r="F248" s="178" t="s">
        <v>588</v>
      </c>
      <c r="G248" s="174" t="s">
        <v>345</v>
      </c>
      <c r="H248" s="179">
        <v>243900</v>
      </c>
      <c r="I248" s="180">
        <f>H248/1000</f>
        <v>243.9</v>
      </c>
      <c r="L248" s="317"/>
      <c r="M248" s="317"/>
      <c r="N248" s="394"/>
      <c r="O248" s="180">
        <v>243.9</v>
      </c>
      <c r="P248" s="180">
        <v>243.9</v>
      </c>
    </row>
    <row r="249" spans="1:16" s="186" customFormat="1" ht="15.75" hidden="1" customHeight="1" x14ac:dyDescent="0.25">
      <c r="A249" s="184"/>
      <c r="B249" s="178" t="s">
        <v>368</v>
      </c>
      <c r="C249" s="174" t="s">
        <v>572</v>
      </c>
      <c r="D249" s="174" t="s">
        <v>295</v>
      </c>
      <c r="E249" s="174" t="s">
        <v>202</v>
      </c>
      <c r="F249" s="178" t="s">
        <v>589</v>
      </c>
      <c r="G249" s="174" t="s">
        <v>370</v>
      </c>
      <c r="H249" s="179">
        <v>0</v>
      </c>
      <c r="I249" s="180">
        <v>0</v>
      </c>
      <c r="L249" s="317"/>
      <c r="M249" s="317"/>
      <c r="N249" s="394"/>
      <c r="O249" s="397"/>
      <c r="P249" s="397"/>
    </row>
    <row r="250" spans="1:16" s="186" customFormat="1" ht="105" customHeight="1" x14ac:dyDescent="0.25">
      <c r="A250" s="184"/>
      <c r="B250" s="173" t="s">
        <v>590</v>
      </c>
      <c r="C250" s="174" t="s">
        <v>572</v>
      </c>
      <c r="D250" s="174" t="s">
        <v>295</v>
      </c>
      <c r="E250" s="174" t="s">
        <v>202</v>
      </c>
      <c r="F250" s="178" t="s">
        <v>588</v>
      </c>
      <c r="G250" s="174" t="s">
        <v>348</v>
      </c>
      <c r="H250" s="179">
        <v>30000</v>
      </c>
      <c r="I250" s="180">
        <f t="shared" ref="I250:N250" si="77">H250/1000</f>
        <v>30</v>
      </c>
      <c r="J250" s="180">
        <f t="shared" si="77"/>
        <v>0.03</v>
      </c>
      <c r="K250" s="180">
        <f t="shared" si="77"/>
        <v>2.9999999999999997E-5</v>
      </c>
      <c r="L250" s="180">
        <f t="shared" si="77"/>
        <v>2.9999999999999997E-8</v>
      </c>
      <c r="M250" s="180">
        <f t="shared" si="77"/>
        <v>3E-11</v>
      </c>
      <c r="N250" s="180">
        <f t="shared" si="77"/>
        <v>2.9999999999999998E-14</v>
      </c>
      <c r="O250" s="180">
        <v>30</v>
      </c>
      <c r="P250" s="180">
        <v>30</v>
      </c>
    </row>
    <row r="251" spans="1:16" s="186" customFormat="1" ht="15.75" hidden="1" customHeight="1" x14ac:dyDescent="0.25">
      <c r="A251" s="184"/>
      <c r="B251" s="178" t="s">
        <v>349</v>
      </c>
      <c r="C251" s="174" t="s">
        <v>572</v>
      </c>
      <c r="D251" s="174" t="s">
        <v>295</v>
      </c>
      <c r="E251" s="174" t="s">
        <v>202</v>
      </c>
      <c r="F251" s="178" t="s">
        <v>589</v>
      </c>
      <c r="G251" s="174" t="s">
        <v>351</v>
      </c>
      <c r="H251" s="179">
        <v>0</v>
      </c>
      <c r="I251" s="180">
        <v>0</v>
      </c>
      <c r="L251" s="317"/>
      <c r="M251" s="317"/>
      <c r="N251" s="394"/>
      <c r="O251" s="397"/>
      <c r="P251" s="397"/>
    </row>
    <row r="252" spans="1:16" s="186" customFormat="1" x14ac:dyDescent="0.25">
      <c r="A252" s="184"/>
      <c r="B252" s="189" t="s">
        <v>318</v>
      </c>
      <c r="C252" s="168" t="s">
        <v>572</v>
      </c>
      <c r="D252" s="168" t="s">
        <v>210</v>
      </c>
      <c r="E252" s="168"/>
      <c r="F252" s="190"/>
      <c r="G252" s="168"/>
      <c r="H252" s="187">
        <f>H253</f>
        <v>3088800</v>
      </c>
      <c r="I252" s="188">
        <f>I253</f>
        <v>3234.1</v>
      </c>
      <c r="J252" s="188">
        <f t="shared" ref="J252:P252" si="78">J253</f>
        <v>0</v>
      </c>
      <c r="K252" s="188">
        <f t="shared" si="78"/>
        <v>0</v>
      </c>
      <c r="L252" s="188">
        <f t="shared" si="78"/>
        <v>0</v>
      </c>
      <c r="M252" s="188">
        <f t="shared" si="78"/>
        <v>0</v>
      </c>
      <c r="N252" s="188">
        <f t="shared" si="78"/>
        <v>0</v>
      </c>
      <c r="O252" s="188">
        <f t="shared" si="78"/>
        <v>3234.1</v>
      </c>
      <c r="P252" s="188">
        <f t="shared" si="78"/>
        <v>3234.1</v>
      </c>
    </row>
    <row r="253" spans="1:16" s="186" customFormat="1" ht="21" customHeight="1" x14ac:dyDescent="0.25">
      <c r="A253" s="184"/>
      <c r="B253" s="214" t="s">
        <v>322</v>
      </c>
      <c r="C253" s="168" t="s">
        <v>572</v>
      </c>
      <c r="D253" s="168" t="s">
        <v>210</v>
      </c>
      <c r="E253" s="168" t="s">
        <v>292</v>
      </c>
      <c r="F253" s="190"/>
      <c r="G253" s="168"/>
      <c r="H253" s="187">
        <f>H257</f>
        <v>3088800</v>
      </c>
      <c r="I253" s="180">
        <f>I257</f>
        <v>3234.1</v>
      </c>
      <c r="J253" s="180">
        <f t="shared" ref="J253:P253" si="79">J257</f>
        <v>0</v>
      </c>
      <c r="K253" s="180">
        <f t="shared" si="79"/>
        <v>0</v>
      </c>
      <c r="L253" s="180">
        <f t="shared" si="79"/>
        <v>0</v>
      </c>
      <c r="M253" s="180">
        <f t="shared" si="79"/>
        <v>0</v>
      </c>
      <c r="N253" s="180">
        <f t="shared" si="79"/>
        <v>0</v>
      </c>
      <c r="O253" s="180">
        <f t="shared" si="79"/>
        <v>3234.1</v>
      </c>
      <c r="P253" s="180">
        <f t="shared" si="79"/>
        <v>3234.1</v>
      </c>
    </row>
    <row r="254" spans="1:16" s="186" customFormat="1" ht="33.75" customHeight="1" x14ac:dyDescent="0.25">
      <c r="A254" s="184"/>
      <c r="B254" s="203" t="s">
        <v>574</v>
      </c>
      <c r="C254" s="174" t="s">
        <v>572</v>
      </c>
      <c r="D254" s="157" t="s">
        <v>210</v>
      </c>
      <c r="E254" s="157" t="s">
        <v>292</v>
      </c>
      <c r="F254" s="173">
        <v>4</v>
      </c>
      <c r="G254" s="168"/>
      <c r="H254" s="187"/>
      <c r="I254" s="180">
        <v>3234.1</v>
      </c>
      <c r="J254" s="180">
        <v>3234.1</v>
      </c>
      <c r="K254" s="180">
        <v>3234.1</v>
      </c>
      <c r="L254" s="180">
        <v>3234.1</v>
      </c>
      <c r="M254" s="180">
        <v>3234.1</v>
      </c>
      <c r="N254" s="180">
        <v>3234.1</v>
      </c>
      <c r="O254" s="180">
        <v>3234.1</v>
      </c>
      <c r="P254" s="180">
        <v>3234.1</v>
      </c>
    </row>
    <row r="255" spans="1:16" s="186" customFormat="1" ht="60" x14ac:dyDescent="0.25">
      <c r="A255" s="184"/>
      <c r="B255" s="258" t="s">
        <v>575</v>
      </c>
      <c r="C255" s="174" t="s">
        <v>572</v>
      </c>
      <c r="D255" s="157" t="s">
        <v>210</v>
      </c>
      <c r="E255" s="157" t="s">
        <v>292</v>
      </c>
      <c r="F255" s="211" t="s">
        <v>576</v>
      </c>
      <c r="G255" s="168"/>
      <c r="H255" s="187"/>
      <c r="I255" s="180">
        <v>3234.1</v>
      </c>
      <c r="J255" s="180">
        <v>3234.1</v>
      </c>
      <c r="K255" s="180">
        <v>3234.1</v>
      </c>
      <c r="L255" s="180">
        <v>3234.1</v>
      </c>
      <c r="M255" s="180">
        <v>3234.1</v>
      </c>
      <c r="N255" s="180">
        <v>3234.1</v>
      </c>
      <c r="O255" s="180">
        <v>3234.1</v>
      </c>
      <c r="P255" s="180">
        <v>3234.1</v>
      </c>
    </row>
    <row r="256" spans="1:16" s="186" customFormat="1" ht="45" x14ac:dyDescent="0.25">
      <c r="A256" s="184"/>
      <c r="B256" s="259" t="s">
        <v>577</v>
      </c>
      <c r="C256" s="174" t="s">
        <v>572</v>
      </c>
      <c r="D256" s="157" t="s">
        <v>210</v>
      </c>
      <c r="E256" s="157" t="s">
        <v>292</v>
      </c>
      <c r="F256" s="211" t="s">
        <v>578</v>
      </c>
      <c r="G256" s="168"/>
      <c r="H256" s="187"/>
      <c r="I256" s="180">
        <f>I257</f>
        <v>3234.1</v>
      </c>
      <c r="J256" s="180">
        <f t="shared" ref="J256:P256" si="80">J257</f>
        <v>0</v>
      </c>
      <c r="K256" s="180">
        <f t="shared" si="80"/>
        <v>0</v>
      </c>
      <c r="L256" s="180">
        <f t="shared" si="80"/>
        <v>0</v>
      </c>
      <c r="M256" s="180">
        <f t="shared" si="80"/>
        <v>0</v>
      </c>
      <c r="N256" s="180">
        <f t="shared" si="80"/>
        <v>0</v>
      </c>
      <c r="O256" s="180">
        <f t="shared" si="80"/>
        <v>3234.1</v>
      </c>
      <c r="P256" s="180">
        <f t="shared" si="80"/>
        <v>3234.1</v>
      </c>
    </row>
    <row r="257" spans="1:16" s="186" customFormat="1" ht="45" x14ac:dyDescent="0.25">
      <c r="A257" s="184"/>
      <c r="B257" s="203" t="s">
        <v>591</v>
      </c>
      <c r="C257" s="174" t="s">
        <v>572</v>
      </c>
      <c r="D257" s="174" t="s">
        <v>210</v>
      </c>
      <c r="E257" s="174" t="s">
        <v>292</v>
      </c>
      <c r="F257" s="178" t="s">
        <v>592</v>
      </c>
      <c r="G257" s="174" t="s">
        <v>480</v>
      </c>
      <c r="H257" s="179">
        <v>3088800</v>
      </c>
      <c r="I257" s="180">
        <v>3234.1</v>
      </c>
      <c r="L257" s="317"/>
      <c r="M257" s="317"/>
      <c r="N257" s="394"/>
      <c r="O257" s="180">
        <v>3234.1</v>
      </c>
      <c r="P257" s="180">
        <v>3234.1</v>
      </c>
    </row>
    <row r="258" spans="1:16" s="186" customFormat="1" ht="45" customHeight="1" x14ac:dyDescent="0.25">
      <c r="A258" s="182">
        <v>5</v>
      </c>
      <c r="B258" s="251" t="s">
        <v>593</v>
      </c>
      <c r="C258" s="160" t="s">
        <v>594</v>
      </c>
      <c r="D258" s="160"/>
      <c r="E258" s="160"/>
      <c r="F258" s="260"/>
      <c r="G258" s="160"/>
      <c r="H258" s="261">
        <f>H259+H323</f>
        <v>39679300</v>
      </c>
      <c r="I258" s="262">
        <f>I263+I269+I270+I272+I273+I276+I277+I279+I284+I285+I290+I292+I293+I298+I299+I301+I302+I305+I306+I311+I312+I314+I315+I328+I329+I331+I336+I339+I342+I294</f>
        <v>74713.300000000017</v>
      </c>
      <c r="J258" s="262">
        <f t="shared" ref="J258:P258" si="81">J263+J269+J270+J272+J273+J276+J277+J279+J284+J285+J290+J292+J293+J298+J299+J301+J302+J305+J306+J311+J312+J314+J315+J328+J329+J331+J336+J339+J342+J294</f>
        <v>0</v>
      </c>
      <c r="K258" s="262">
        <f t="shared" si="81"/>
        <v>0</v>
      </c>
      <c r="L258" s="262">
        <f t="shared" si="81"/>
        <v>0</v>
      </c>
      <c r="M258" s="262" t="e">
        <f t="shared" si="81"/>
        <v>#VALUE!</v>
      </c>
      <c r="N258" s="262">
        <f t="shared" si="81"/>
        <v>0</v>
      </c>
      <c r="O258" s="262">
        <f t="shared" si="81"/>
        <v>62729.8</v>
      </c>
      <c r="P258" s="262">
        <f t="shared" si="81"/>
        <v>58871.499999999993</v>
      </c>
    </row>
    <row r="259" spans="1:16" s="186" customFormat="1" x14ac:dyDescent="0.25">
      <c r="A259" s="184"/>
      <c r="B259" s="224" t="s">
        <v>318</v>
      </c>
      <c r="C259" s="168" t="s">
        <v>594</v>
      </c>
      <c r="D259" s="168" t="s">
        <v>210</v>
      </c>
      <c r="E259" s="168"/>
      <c r="F259" s="169"/>
      <c r="G259" s="168"/>
      <c r="H259" s="170">
        <f>H264+H271+H280+H285+H289+H291+H297+H300+H303+H313+H315+H321+H319</f>
        <v>34427800</v>
      </c>
      <c r="I259" s="171">
        <f>I260+I265+I280+I323</f>
        <v>74708.3</v>
      </c>
      <c r="J259" s="171">
        <f t="shared" ref="J259:P259" si="82">J260+J265+J280+J323</f>
        <v>0</v>
      </c>
      <c r="K259" s="171">
        <f t="shared" si="82"/>
        <v>0</v>
      </c>
      <c r="L259" s="171">
        <f t="shared" si="82"/>
        <v>0</v>
      </c>
      <c r="M259" s="171" t="e">
        <f t="shared" si="82"/>
        <v>#VALUE!</v>
      </c>
      <c r="N259" s="171">
        <f t="shared" si="82"/>
        <v>0</v>
      </c>
      <c r="O259" s="171">
        <f t="shared" si="82"/>
        <v>62724.800000000003</v>
      </c>
      <c r="P259" s="171">
        <f t="shared" si="82"/>
        <v>58866.5</v>
      </c>
    </row>
    <row r="260" spans="1:16" s="186" customFormat="1" x14ac:dyDescent="0.25">
      <c r="A260" s="184"/>
      <c r="B260" s="224" t="s">
        <v>320</v>
      </c>
      <c r="C260" s="168" t="s">
        <v>594</v>
      </c>
      <c r="D260" s="168" t="s">
        <v>210</v>
      </c>
      <c r="E260" s="168" t="s">
        <v>183</v>
      </c>
      <c r="F260" s="169"/>
      <c r="G260" s="168"/>
      <c r="H260" s="170"/>
      <c r="I260" s="171">
        <v>477.5</v>
      </c>
      <c r="J260" s="171">
        <f t="shared" ref="J260:P260" si="83">J263</f>
        <v>0</v>
      </c>
      <c r="K260" s="171">
        <f t="shared" si="83"/>
        <v>0</v>
      </c>
      <c r="L260" s="171">
        <f t="shared" si="83"/>
        <v>0</v>
      </c>
      <c r="M260" s="171">
        <f t="shared" si="83"/>
        <v>0</v>
      </c>
      <c r="N260" s="171">
        <f t="shared" si="83"/>
        <v>0</v>
      </c>
      <c r="O260" s="171">
        <v>477.5</v>
      </c>
      <c r="P260" s="171">
        <f t="shared" si="83"/>
        <v>477.5</v>
      </c>
    </row>
    <row r="261" spans="1:16" s="186" customFormat="1" ht="30" x14ac:dyDescent="0.25">
      <c r="A261" s="184"/>
      <c r="B261" s="173" t="s">
        <v>387</v>
      </c>
      <c r="C261" s="174" t="s">
        <v>594</v>
      </c>
      <c r="D261" s="174" t="s">
        <v>210</v>
      </c>
      <c r="E261" s="174" t="s">
        <v>183</v>
      </c>
      <c r="F261" s="175" t="s">
        <v>384</v>
      </c>
      <c r="G261" s="174"/>
      <c r="H261" s="176"/>
      <c r="I261" s="263">
        <f>I262</f>
        <v>477.5</v>
      </c>
      <c r="J261" s="263">
        <f t="shared" ref="J261:P262" si="84">J262</f>
        <v>0</v>
      </c>
      <c r="K261" s="263">
        <f t="shared" si="84"/>
        <v>0</v>
      </c>
      <c r="L261" s="263">
        <f t="shared" si="84"/>
        <v>0</v>
      </c>
      <c r="M261" s="263">
        <f t="shared" si="84"/>
        <v>0</v>
      </c>
      <c r="N261" s="263">
        <f t="shared" si="84"/>
        <v>0</v>
      </c>
      <c r="O261" s="263">
        <f t="shared" si="84"/>
        <v>477.5</v>
      </c>
      <c r="P261" s="263">
        <f t="shared" si="84"/>
        <v>477.5</v>
      </c>
    </row>
    <row r="262" spans="1:16" s="186" customFormat="1" x14ac:dyDescent="0.25">
      <c r="A262" s="184"/>
      <c r="B262" s="173" t="s">
        <v>341</v>
      </c>
      <c r="C262" s="174" t="s">
        <v>594</v>
      </c>
      <c r="D262" s="174" t="s">
        <v>210</v>
      </c>
      <c r="E262" s="174" t="s">
        <v>183</v>
      </c>
      <c r="F262" s="175" t="s">
        <v>385</v>
      </c>
      <c r="G262" s="174"/>
      <c r="H262" s="176"/>
      <c r="I262" s="177">
        <f>I263</f>
        <v>477.5</v>
      </c>
      <c r="J262" s="177">
        <f t="shared" si="84"/>
        <v>0</v>
      </c>
      <c r="K262" s="177">
        <f t="shared" si="84"/>
        <v>0</v>
      </c>
      <c r="L262" s="177">
        <f t="shared" si="84"/>
        <v>0</v>
      </c>
      <c r="M262" s="177">
        <f t="shared" si="84"/>
        <v>0</v>
      </c>
      <c r="N262" s="177">
        <f t="shared" si="84"/>
        <v>0</v>
      </c>
      <c r="O262" s="177">
        <f t="shared" si="84"/>
        <v>477.5</v>
      </c>
      <c r="P262" s="177">
        <f t="shared" si="84"/>
        <v>477.5</v>
      </c>
    </row>
    <row r="263" spans="1:16" s="186" customFormat="1" ht="28.5" customHeight="1" x14ac:dyDescent="0.25">
      <c r="A263" s="184"/>
      <c r="B263" s="211" t="s">
        <v>595</v>
      </c>
      <c r="C263" s="174" t="s">
        <v>594</v>
      </c>
      <c r="D263" s="174" t="s">
        <v>210</v>
      </c>
      <c r="E263" s="174" t="s">
        <v>183</v>
      </c>
      <c r="F263" s="175" t="s">
        <v>596</v>
      </c>
      <c r="G263" s="174" t="s">
        <v>480</v>
      </c>
      <c r="H263" s="176"/>
      <c r="I263" s="263">
        <v>477.5</v>
      </c>
      <c r="L263" s="317"/>
      <c r="M263" s="317"/>
      <c r="N263" s="394"/>
      <c r="O263" s="263">
        <v>477.5</v>
      </c>
      <c r="P263" s="263">
        <v>477.5</v>
      </c>
    </row>
    <row r="264" spans="1:16" s="186" customFormat="1" x14ac:dyDescent="0.25">
      <c r="A264" s="234"/>
      <c r="B264" s="190" t="s">
        <v>321</v>
      </c>
      <c r="C264" s="196" t="s">
        <v>594</v>
      </c>
      <c r="D264" s="196" t="s">
        <v>210</v>
      </c>
      <c r="E264" s="196" t="s">
        <v>292</v>
      </c>
      <c r="F264" s="207"/>
      <c r="G264" s="196"/>
      <c r="H264" s="264">
        <f>H269</f>
        <v>3027300</v>
      </c>
      <c r="I264" s="171">
        <f>I265</f>
        <v>21922.300000000003</v>
      </c>
      <c r="J264" s="171">
        <f t="shared" ref="J264:P264" si="85">J265</f>
        <v>0</v>
      </c>
      <c r="K264" s="171">
        <f t="shared" si="85"/>
        <v>0</v>
      </c>
      <c r="L264" s="171">
        <f t="shared" si="85"/>
        <v>0</v>
      </c>
      <c r="M264" s="171">
        <f t="shared" si="85"/>
        <v>0</v>
      </c>
      <c r="N264" s="171">
        <f t="shared" si="85"/>
        <v>0</v>
      </c>
      <c r="O264" s="171">
        <f t="shared" si="85"/>
        <v>9006.2999999999993</v>
      </c>
      <c r="P264" s="171">
        <f t="shared" si="85"/>
        <v>5053.6000000000004</v>
      </c>
    </row>
    <row r="265" spans="1:16" s="186" customFormat="1" ht="42.75" x14ac:dyDescent="0.25">
      <c r="A265" s="234"/>
      <c r="B265" s="265" t="s">
        <v>597</v>
      </c>
      <c r="C265" s="196" t="s">
        <v>594</v>
      </c>
      <c r="D265" s="196" t="s">
        <v>210</v>
      </c>
      <c r="E265" s="196" t="s">
        <v>292</v>
      </c>
      <c r="F265" s="207" t="s">
        <v>194</v>
      </c>
      <c r="G265" s="196"/>
      <c r="H265" s="264"/>
      <c r="I265" s="171">
        <f>I267</f>
        <v>21922.300000000003</v>
      </c>
      <c r="J265" s="171">
        <f t="shared" ref="J265:P265" si="86">J267</f>
        <v>0</v>
      </c>
      <c r="K265" s="171">
        <f t="shared" si="86"/>
        <v>0</v>
      </c>
      <c r="L265" s="171">
        <f t="shared" si="86"/>
        <v>0</v>
      </c>
      <c r="M265" s="171">
        <f t="shared" si="86"/>
        <v>0</v>
      </c>
      <c r="N265" s="171">
        <f t="shared" si="86"/>
        <v>0</v>
      </c>
      <c r="O265" s="171">
        <f t="shared" si="86"/>
        <v>9006.2999999999993</v>
      </c>
      <c r="P265" s="171">
        <f t="shared" si="86"/>
        <v>5053.6000000000004</v>
      </c>
    </row>
    <row r="266" spans="1:16" s="186" customFormat="1" x14ac:dyDescent="0.25">
      <c r="A266" s="234"/>
      <c r="B266" s="266" t="s">
        <v>598</v>
      </c>
      <c r="C266" s="200" t="s">
        <v>594</v>
      </c>
      <c r="D266" s="200" t="s">
        <v>210</v>
      </c>
      <c r="E266" s="200" t="s">
        <v>292</v>
      </c>
      <c r="F266" s="175" t="s">
        <v>599</v>
      </c>
      <c r="G266" s="200"/>
      <c r="H266" s="267"/>
      <c r="I266" s="263">
        <f>I267</f>
        <v>21922.300000000003</v>
      </c>
      <c r="J266" s="263">
        <f t="shared" ref="J266:P266" si="87">J267</f>
        <v>0</v>
      </c>
      <c r="K266" s="263">
        <f t="shared" si="87"/>
        <v>0</v>
      </c>
      <c r="L266" s="263">
        <f t="shared" si="87"/>
        <v>0</v>
      </c>
      <c r="M266" s="263">
        <f t="shared" si="87"/>
        <v>0</v>
      </c>
      <c r="N266" s="263">
        <f t="shared" si="87"/>
        <v>0</v>
      </c>
      <c r="O266" s="263">
        <f t="shared" si="87"/>
        <v>9006.2999999999993</v>
      </c>
      <c r="P266" s="263">
        <f t="shared" si="87"/>
        <v>5053.6000000000004</v>
      </c>
    </row>
    <row r="267" spans="1:16" s="186" customFormat="1" ht="30" x14ac:dyDescent="0.25">
      <c r="A267" s="234"/>
      <c r="B267" s="209" t="s">
        <v>600</v>
      </c>
      <c r="C267" s="200" t="s">
        <v>601</v>
      </c>
      <c r="D267" s="200" t="s">
        <v>210</v>
      </c>
      <c r="E267" s="200" t="s">
        <v>292</v>
      </c>
      <c r="F267" s="175" t="s">
        <v>876</v>
      </c>
      <c r="G267" s="200"/>
      <c r="H267" s="267"/>
      <c r="I267" s="263">
        <f>I268+I271+I275+I278</f>
        <v>21922.300000000003</v>
      </c>
      <c r="J267" s="263">
        <f t="shared" ref="J267:P267" si="88">J268+J271+J275+J278</f>
        <v>0</v>
      </c>
      <c r="K267" s="263">
        <f t="shared" si="88"/>
        <v>0</v>
      </c>
      <c r="L267" s="263">
        <f t="shared" si="88"/>
        <v>0</v>
      </c>
      <c r="M267" s="263">
        <f t="shared" si="88"/>
        <v>0</v>
      </c>
      <c r="N267" s="263">
        <f t="shared" si="88"/>
        <v>0</v>
      </c>
      <c r="O267" s="263">
        <f t="shared" si="88"/>
        <v>9006.2999999999993</v>
      </c>
      <c r="P267" s="263">
        <f t="shared" si="88"/>
        <v>5053.6000000000004</v>
      </c>
    </row>
    <row r="268" spans="1:16" s="186" customFormat="1" ht="28.5" x14ac:dyDescent="0.25">
      <c r="A268" s="234"/>
      <c r="B268" s="268" t="s">
        <v>603</v>
      </c>
      <c r="C268" s="196" t="s">
        <v>594</v>
      </c>
      <c r="D268" s="196" t="s">
        <v>210</v>
      </c>
      <c r="E268" s="196" t="s">
        <v>292</v>
      </c>
      <c r="F268" s="169" t="s">
        <v>878</v>
      </c>
      <c r="G268" s="196"/>
      <c r="H268" s="264"/>
      <c r="I268" s="171">
        <f>I269+I270</f>
        <v>5053.6000000000004</v>
      </c>
      <c r="J268" s="171">
        <f t="shared" ref="J268:P268" si="89">J269+J270</f>
        <v>0</v>
      </c>
      <c r="K268" s="171">
        <f t="shared" si="89"/>
        <v>0</v>
      </c>
      <c r="L268" s="171">
        <f t="shared" si="89"/>
        <v>0</v>
      </c>
      <c r="M268" s="171">
        <f t="shared" si="89"/>
        <v>0</v>
      </c>
      <c r="N268" s="171">
        <f t="shared" si="89"/>
        <v>0</v>
      </c>
      <c r="O268" s="171">
        <f t="shared" si="89"/>
        <v>5053.6000000000004</v>
      </c>
      <c r="P268" s="171">
        <f t="shared" si="89"/>
        <v>5053.6000000000004</v>
      </c>
    </row>
    <row r="269" spans="1:16" s="186" customFormat="1" ht="45" x14ac:dyDescent="0.25">
      <c r="A269" s="184"/>
      <c r="B269" s="211" t="s">
        <v>604</v>
      </c>
      <c r="C269" s="174" t="s">
        <v>594</v>
      </c>
      <c r="D269" s="174" t="s">
        <v>210</v>
      </c>
      <c r="E269" s="174" t="s">
        <v>292</v>
      </c>
      <c r="F269" s="175" t="s">
        <v>878</v>
      </c>
      <c r="G269" s="174" t="s">
        <v>480</v>
      </c>
      <c r="H269" s="179">
        <v>3027300</v>
      </c>
      <c r="I269" s="180">
        <v>5030</v>
      </c>
      <c r="L269" s="317"/>
      <c r="M269" s="317"/>
      <c r="N269" s="394"/>
      <c r="O269" s="180">
        <v>5030</v>
      </c>
      <c r="P269" s="180">
        <v>5030</v>
      </c>
    </row>
    <row r="270" spans="1:16" s="186" customFormat="1" ht="45" x14ac:dyDescent="0.25">
      <c r="A270" s="184"/>
      <c r="B270" s="211" t="s">
        <v>604</v>
      </c>
      <c r="C270" s="174" t="s">
        <v>594</v>
      </c>
      <c r="D270" s="174" t="s">
        <v>210</v>
      </c>
      <c r="E270" s="174" t="s">
        <v>292</v>
      </c>
      <c r="F270" s="175" t="s">
        <v>878</v>
      </c>
      <c r="G270" s="174" t="s">
        <v>348</v>
      </c>
      <c r="H270" s="179"/>
      <c r="I270" s="180">
        <v>23.6</v>
      </c>
      <c r="L270" s="317"/>
      <c r="M270" s="317"/>
      <c r="N270" s="394"/>
      <c r="O270" s="180">
        <v>23.6</v>
      </c>
      <c r="P270" s="180">
        <v>23.6</v>
      </c>
    </row>
    <row r="271" spans="1:16" s="186" customFormat="1" ht="43.5" x14ac:dyDescent="0.25">
      <c r="A271" s="184"/>
      <c r="B271" s="362" t="s">
        <v>605</v>
      </c>
      <c r="C271" s="168" t="s">
        <v>594</v>
      </c>
      <c r="D271" s="168" t="s">
        <v>210</v>
      </c>
      <c r="E271" s="168" t="s">
        <v>292</v>
      </c>
      <c r="F271" s="169" t="s">
        <v>877</v>
      </c>
      <c r="G271" s="168"/>
      <c r="H271" s="187">
        <f>H272</f>
        <v>1129200</v>
      </c>
      <c r="I271" s="188">
        <f>I272+I273</f>
        <v>16868.7</v>
      </c>
      <c r="J271" s="188">
        <f t="shared" ref="J271:P271" si="90">J272+J273</f>
        <v>0</v>
      </c>
      <c r="K271" s="188">
        <f t="shared" si="90"/>
        <v>0</v>
      </c>
      <c r="L271" s="188">
        <f t="shared" si="90"/>
        <v>0</v>
      </c>
      <c r="M271" s="188">
        <f t="shared" si="90"/>
        <v>0</v>
      </c>
      <c r="N271" s="188">
        <f t="shared" si="90"/>
        <v>0</v>
      </c>
      <c r="O271" s="188">
        <f t="shared" si="90"/>
        <v>3952.7</v>
      </c>
      <c r="P271" s="188">
        <f t="shared" si="90"/>
        <v>0</v>
      </c>
    </row>
    <row r="272" spans="1:16" s="186" customFormat="1" ht="60" x14ac:dyDescent="0.25">
      <c r="A272" s="184"/>
      <c r="B272" s="211" t="s">
        <v>606</v>
      </c>
      <c r="C272" s="157" t="s">
        <v>594</v>
      </c>
      <c r="D272" s="174" t="s">
        <v>210</v>
      </c>
      <c r="E272" s="174" t="s">
        <v>292</v>
      </c>
      <c r="F272" s="175" t="s">
        <v>877</v>
      </c>
      <c r="G272" s="174" t="s">
        <v>480</v>
      </c>
      <c r="H272" s="179">
        <v>1129200</v>
      </c>
      <c r="I272" s="180">
        <v>16868.7</v>
      </c>
      <c r="L272" s="317"/>
      <c r="M272" s="317"/>
      <c r="N272" s="394"/>
      <c r="O272" s="180">
        <v>3952.7</v>
      </c>
      <c r="P272" s="180">
        <v>0</v>
      </c>
    </row>
    <row r="273" spans="1:16" s="186" customFormat="1" ht="60" x14ac:dyDescent="0.25">
      <c r="A273" s="184"/>
      <c r="B273" s="211" t="s">
        <v>606</v>
      </c>
      <c r="C273" s="157" t="s">
        <v>594</v>
      </c>
      <c r="D273" s="174" t="s">
        <v>210</v>
      </c>
      <c r="E273" s="174" t="s">
        <v>292</v>
      </c>
      <c r="F273" s="175" t="s">
        <v>877</v>
      </c>
      <c r="G273" s="174" t="s">
        <v>348</v>
      </c>
      <c r="H273" s="179"/>
      <c r="I273" s="180">
        <v>0</v>
      </c>
      <c r="L273" s="317"/>
      <c r="M273" s="317"/>
      <c r="N273" s="394"/>
      <c r="O273" s="180">
        <v>0</v>
      </c>
      <c r="P273" s="180">
        <v>0</v>
      </c>
    </row>
    <row r="274" spans="1:16" s="186" customFormat="1" ht="15.75" hidden="1" customHeight="1" x14ac:dyDescent="0.25">
      <c r="A274" s="184"/>
      <c r="B274" s="363"/>
      <c r="C274" s="194"/>
      <c r="D274" s="168"/>
      <c r="E274" s="168"/>
      <c r="F274" s="169"/>
      <c r="G274" s="168"/>
      <c r="H274" s="187"/>
      <c r="I274" s="188">
        <v>0</v>
      </c>
      <c r="L274" s="317"/>
      <c r="M274" s="317"/>
      <c r="N274" s="394"/>
      <c r="O274" s="397"/>
      <c r="P274" s="397"/>
    </row>
    <row r="275" spans="1:16" s="186" customFormat="1" ht="28.5" hidden="1" x14ac:dyDescent="0.25">
      <c r="A275" s="184"/>
      <c r="B275" s="224" t="s">
        <v>607</v>
      </c>
      <c r="C275" s="194" t="s">
        <v>594</v>
      </c>
      <c r="D275" s="168" t="s">
        <v>210</v>
      </c>
      <c r="E275" s="168" t="s">
        <v>292</v>
      </c>
      <c r="F275" s="169"/>
      <c r="G275" s="168"/>
      <c r="H275" s="187"/>
      <c r="I275" s="188">
        <f>I276+I277</f>
        <v>0</v>
      </c>
      <c r="J275" s="188">
        <f t="shared" ref="J275:P275" si="91">J276+J277</f>
        <v>0</v>
      </c>
      <c r="K275" s="188">
        <f t="shared" si="91"/>
        <v>0</v>
      </c>
      <c r="L275" s="188">
        <f t="shared" si="91"/>
        <v>0</v>
      </c>
      <c r="M275" s="188">
        <f t="shared" si="91"/>
        <v>0</v>
      </c>
      <c r="N275" s="188">
        <f t="shared" si="91"/>
        <v>0</v>
      </c>
      <c r="O275" s="188">
        <f t="shared" si="91"/>
        <v>0</v>
      </c>
      <c r="P275" s="188">
        <f t="shared" si="91"/>
        <v>0</v>
      </c>
    </row>
    <row r="276" spans="1:16" s="186" customFormat="1" ht="30" hidden="1" x14ac:dyDescent="0.25">
      <c r="A276" s="184"/>
      <c r="B276" s="203" t="s">
        <v>608</v>
      </c>
      <c r="C276" s="157" t="s">
        <v>594</v>
      </c>
      <c r="D276" s="174" t="s">
        <v>210</v>
      </c>
      <c r="E276" s="174" t="s">
        <v>292</v>
      </c>
      <c r="F276" s="175" t="s">
        <v>609</v>
      </c>
      <c r="G276" s="174" t="s">
        <v>480</v>
      </c>
      <c r="H276" s="179"/>
      <c r="I276" s="180">
        <v>0</v>
      </c>
      <c r="L276" s="317"/>
      <c r="M276" s="317"/>
      <c r="N276" s="394"/>
      <c r="O276" s="397">
        <v>0</v>
      </c>
      <c r="P276" s="397">
        <v>0</v>
      </c>
    </row>
    <row r="277" spans="1:16" s="186" customFormat="1" ht="30" hidden="1" x14ac:dyDescent="0.25">
      <c r="A277" s="184"/>
      <c r="B277" s="203" t="s">
        <v>608</v>
      </c>
      <c r="C277" s="157" t="s">
        <v>594</v>
      </c>
      <c r="D277" s="174" t="s">
        <v>210</v>
      </c>
      <c r="E277" s="174" t="s">
        <v>292</v>
      </c>
      <c r="F277" s="175" t="s">
        <v>609</v>
      </c>
      <c r="G277" s="174" t="s">
        <v>348</v>
      </c>
      <c r="H277" s="179"/>
      <c r="I277" s="180">
        <v>0</v>
      </c>
      <c r="L277" s="317"/>
      <c r="M277" s="317"/>
      <c r="N277" s="394"/>
      <c r="O277" s="397">
        <v>0</v>
      </c>
      <c r="P277" s="397">
        <v>0</v>
      </c>
    </row>
    <row r="278" spans="1:16" s="186" customFormat="1" hidden="1" x14ac:dyDescent="0.25">
      <c r="A278" s="184"/>
      <c r="B278" s="224"/>
      <c r="C278" s="194" t="s">
        <v>594</v>
      </c>
      <c r="D278" s="168" t="s">
        <v>210</v>
      </c>
      <c r="E278" s="168" t="s">
        <v>292</v>
      </c>
      <c r="F278" s="169" t="s">
        <v>610</v>
      </c>
      <c r="G278" s="168"/>
      <c r="H278" s="187"/>
      <c r="I278" s="188">
        <f>I279</f>
        <v>0</v>
      </c>
      <c r="L278" s="317"/>
      <c r="M278" s="317"/>
      <c r="N278" s="394"/>
      <c r="O278" s="397"/>
      <c r="P278" s="397"/>
    </row>
    <row r="279" spans="1:16" s="186" customFormat="1" ht="75" hidden="1" x14ac:dyDescent="0.25">
      <c r="A279" s="184"/>
      <c r="B279" s="225" t="s">
        <v>611</v>
      </c>
      <c r="C279" s="157" t="s">
        <v>594</v>
      </c>
      <c r="D279" s="174" t="s">
        <v>210</v>
      </c>
      <c r="E279" s="174" t="s">
        <v>292</v>
      </c>
      <c r="F279" s="175" t="s">
        <v>612</v>
      </c>
      <c r="G279" s="174" t="s">
        <v>480</v>
      </c>
      <c r="H279" s="179"/>
      <c r="I279" s="180">
        <v>0</v>
      </c>
      <c r="L279" s="317"/>
      <c r="M279" s="317"/>
      <c r="N279" s="394"/>
      <c r="O279" s="397"/>
      <c r="P279" s="397"/>
    </row>
    <row r="280" spans="1:16" s="186" customFormat="1" ht="116.25" customHeight="1" x14ac:dyDescent="0.25">
      <c r="A280" s="184"/>
      <c r="B280" s="364" t="s">
        <v>613</v>
      </c>
      <c r="C280" s="196" t="s">
        <v>594</v>
      </c>
      <c r="D280" s="196" t="s">
        <v>210</v>
      </c>
      <c r="E280" s="196" t="s">
        <v>238</v>
      </c>
      <c r="F280" s="207"/>
      <c r="G280" s="196"/>
      <c r="H280" s="208">
        <f>H284</f>
        <v>0</v>
      </c>
      <c r="I280" s="188">
        <f>I283+I289+I291+I297+I300+I303+I313</f>
        <v>48152.5</v>
      </c>
      <c r="J280" s="188">
        <f t="shared" ref="J280:P280" si="92">J283+J289+J291+J297+J300+J303+J313</f>
        <v>0</v>
      </c>
      <c r="K280" s="188">
        <f t="shared" si="92"/>
        <v>0</v>
      </c>
      <c r="L280" s="188">
        <f t="shared" si="92"/>
        <v>0</v>
      </c>
      <c r="M280" s="188">
        <f t="shared" si="92"/>
        <v>0</v>
      </c>
      <c r="N280" s="188">
        <f t="shared" si="92"/>
        <v>0</v>
      </c>
      <c r="O280" s="188">
        <f t="shared" si="92"/>
        <v>49085</v>
      </c>
      <c r="P280" s="188">
        <f t="shared" si="92"/>
        <v>49179.4</v>
      </c>
    </row>
    <row r="281" spans="1:16" s="186" customFormat="1" ht="54.75" customHeight="1" x14ac:dyDescent="0.25">
      <c r="A281" s="184"/>
      <c r="B281" s="265" t="s">
        <v>597</v>
      </c>
      <c r="C281" s="196" t="s">
        <v>594</v>
      </c>
      <c r="D281" s="196" t="s">
        <v>210</v>
      </c>
      <c r="E281" s="196" t="s">
        <v>238</v>
      </c>
      <c r="F281" s="207" t="s">
        <v>194</v>
      </c>
      <c r="G281" s="200"/>
      <c r="H281" s="201"/>
      <c r="I281" s="188"/>
      <c r="L281" s="317"/>
      <c r="M281" s="317"/>
      <c r="N281" s="394"/>
      <c r="O281" s="397"/>
      <c r="P281" s="397"/>
    </row>
    <row r="282" spans="1:16" s="186" customFormat="1" ht="28.5" x14ac:dyDescent="0.25">
      <c r="A282" s="184"/>
      <c r="B282" s="265" t="s">
        <v>614</v>
      </c>
      <c r="C282" s="196" t="s">
        <v>594</v>
      </c>
      <c r="D282" s="196" t="s">
        <v>210</v>
      </c>
      <c r="E282" s="196" t="s">
        <v>238</v>
      </c>
      <c r="F282" s="207" t="s">
        <v>599</v>
      </c>
      <c r="G282" s="200"/>
      <c r="H282" s="201"/>
      <c r="I282" s="272">
        <f>I284+I285</f>
        <v>13500</v>
      </c>
      <c r="J282" s="272">
        <f t="shared" ref="J282:P282" si="93">J284+J285</f>
        <v>0</v>
      </c>
      <c r="K282" s="272">
        <f t="shared" si="93"/>
        <v>0</v>
      </c>
      <c r="L282" s="272">
        <f t="shared" si="93"/>
        <v>0</v>
      </c>
      <c r="M282" s="272">
        <f t="shared" si="93"/>
        <v>0</v>
      </c>
      <c r="N282" s="272">
        <f t="shared" si="93"/>
        <v>0</v>
      </c>
      <c r="O282" s="272">
        <f t="shared" si="93"/>
        <v>13800</v>
      </c>
      <c r="P282" s="272">
        <f t="shared" si="93"/>
        <v>14200</v>
      </c>
    </row>
    <row r="283" spans="1:16" s="186" customFormat="1" ht="30" x14ac:dyDescent="0.25">
      <c r="A283" s="184"/>
      <c r="B283" s="209" t="s">
        <v>600</v>
      </c>
      <c r="C283" s="200" t="s">
        <v>594</v>
      </c>
      <c r="D283" s="200" t="s">
        <v>210</v>
      </c>
      <c r="E283" s="200" t="s">
        <v>238</v>
      </c>
      <c r="F283" s="175" t="s">
        <v>602</v>
      </c>
      <c r="G283" s="200"/>
      <c r="H283" s="201"/>
      <c r="I283" s="180">
        <f>I284+I285</f>
        <v>13500</v>
      </c>
      <c r="J283" s="180">
        <f t="shared" ref="J283:P283" si="94">J284+J285</f>
        <v>0</v>
      </c>
      <c r="K283" s="180">
        <f t="shared" si="94"/>
        <v>0</v>
      </c>
      <c r="L283" s="180">
        <f t="shared" si="94"/>
        <v>0</v>
      </c>
      <c r="M283" s="180">
        <f t="shared" si="94"/>
        <v>0</v>
      </c>
      <c r="N283" s="180">
        <f t="shared" si="94"/>
        <v>0</v>
      </c>
      <c r="O283" s="180">
        <f t="shared" si="94"/>
        <v>13800</v>
      </c>
      <c r="P283" s="180">
        <f t="shared" si="94"/>
        <v>14200</v>
      </c>
    </row>
    <row r="284" spans="1:16" s="186" customFormat="1" ht="85.5" customHeight="1" x14ac:dyDescent="0.25">
      <c r="A284" s="184"/>
      <c r="B284" s="209" t="s">
        <v>615</v>
      </c>
      <c r="C284" s="174" t="s">
        <v>594</v>
      </c>
      <c r="D284" s="174" t="s">
        <v>210</v>
      </c>
      <c r="E284" s="174" t="s">
        <v>238</v>
      </c>
      <c r="F284" s="175" t="s">
        <v>616</v>
      </c>
      <c r="G284" s="174" t="s">
        <v>480</v>
      </c>
      <c r="H284" s="179"/>
      <c r="I284" s="180">
        <v>13450</v>
      </c>
      <c r="L284" s="317"/>
      <c r="M284" s="317"/>
      <c r="N284" s="394"/>
      <c r="O284" s="180">
        <v>13750</v>
      </c>
      <c r="P284" s="180">
        <v>14150</v>
      </c>
    </row>
    <row r="285" spans="1:16" s="186" customFormat="1" ht="72" customHeight="1" x14ac:dyDescent="0.25">
      <c r="A285" s="184"/>
      <c r="B285" s="209" t="s">
        <v>615</v>
      </c>
      <c r="C285" s="174" t="s">
        <v>594</v>
      </c>
      <c r="D285" s="174" t="s">
        <v>210</v>
      </c>
      <c r="E285" s="174" t="s">
        <v>238</v>
      </c>
      <c r="F285" s="175" t="s">
        <v>616</v>
      </c>
      <c r="G285" s="174" t="s">
        <v>348</v>
      </c>
      <c r="H285" s="179">
        <f>H286</f>
        <v>0</v>
      </c>
      <c r="I285" s="180">
        <v>50</v>
      </c>
      <c r="L285" s="317"/>
      <c r="M285" s="317"/>
      <c r="N285" s="394"/>
      <c r="O285" s="180">
        <v>50</v>
      </c>
      <c r="P285" s="180">
        <v>50</v>
      </c>
    </row>
    <row r="286" spans="1:16" s="186" customFormat="1" ht="23.25" hidden="1" customHeight="1" x14ac:dyDescent="0.25">
      <c r="A286" s="184"/>
      <c r="B286" s="178" t="s">
        <v>617</v>
      </c>
      <c r="C286" s="174" t="s">
        <v>594</v>
      </c>
      <c r="D286" s="174" t="s">
        <v>210</v>
      </c>
      <c r="E286" s="174" t="s">
        <v>238</v>
      </c>
      <c r="F286" s="175" t="s">
        <v>618</v>
      </c>
      <c r="G286" s="174" t="s">
        <v>480</v>
      </c>
      <c r="H286" s="179"/>
      <c r="I286" s="180"/>
      <c r="L286" s="317"/>
      <c r="M286" s="317"/>
      <c r="N286" s="394"/>
      <c r="O286" s="397"/>
      <c r="P286" s="397"/>
    </row>
    <row r="287" spans="1:16" s="186" customFormat="1" ht="34.5" customHeight="1" x14ac:dyDescent="0.25">
      <c r="A287" s="184"/>
      <c r="B287" s="268" t="s">
        <v>619</v>
      </c>
      <c r="C287" s="196" t="s">
        <v>594</v>
      </c>
      <c r="D287" s="196" t="s">
        <v>210</v>
      </c>
      <c r="E287" s="196" t="s">
        <v>238</v>
      </c>
      <c r="F287" s="207" t="s">
        <v>620</v>
      </c>
      <c r="G287" s="196"/>
      <c r="H287" s="208"/>
      <c r="I287" s="188">
        <f>I289+I291+I297+I300+I303+I313+I294</f>
        <v>34657.5</v>
      </c>
      <c r="J287" s="188">
        <f t="shared" ref="J287:P287" si="95">J289+J291+J297+J300+J303+J313+J294</f>
        <v>0</v>
      </c>
      <c r="K287" s="188">
        <f t="shared" si="95"/>
        <v>0</v>
      </c>
      <c r="L287" s="188">
        <f t="shared" si="95"/>
        <v>0</v>
      </c>
      <c r="M287" s="188">
        <f t="shared" si="95"/>
        <v>0</v>
      </c>
      <c r="N287" s="188">
        <f t="shared" si="95"/>
        <v>0</v>
      </c>
      <c r="O287" s="188">
        <f t="shared" si="95"/>
        <v>35290</v>
      </c>
      <c r="P287" s="188">
        <f t="shared" si="95"/>
        <v>34984.400000000001</v>
      </c>
    </row>
    <row r="288" spans="1:16" s="186" customFormat="1" ht="31.5" customHeight="1" x14ac:dyDescent="0.25">
      <c r="A288" s="184"/>
      <c r="B288" s="209" t="s">
        <v>621</v>
      </c>
      <c r="C288" s="168" t="s">
        <v>594</v>
      </c>
      <c r="D288" s="168" t="s">
        <v>210</v>
      </c>
      <c r="E288" s="168" t="s">
        <v>238</v>
      </c>
      <c r="F288" s="169" t="s">
        <v>622</v>
      </c>
      <c r="G288" s="168"/>
      <c r="H288" s="187"/>
      <c r="I288" s="188"/>
      <c r="L288" s="317"/>
      <c r="M288" s="317"/>
      <c r="N288" s="394"/>
      <c r="O288" s="397"/>
      <c r="P288" s="397"/>
    </row>
    <row r="289" spans="1:16" s="186" customFormat="1" ht="30" x14ac:dyDescent="0.25">
      <c r="A289" s="184"/>
      <c r="B289" s="209" t="s">
        <v>623</v>
      </c>
      <c r="C289" s="174" t="s">
        <v>594</v>
      </c>
      <c r="D289" s="174" t="s">
        <v>210</v>
      </c>
      <c r="E289" s="174" t="s">
        <v>238</v>
      </c>
      <c r="F289" s="175" t="s">
        <v>879</v>
      </c>
      <c r="G289" s="168"/>
      <c r="H289" s="187">
        <f>H290</f>
        <v>175100</v>
      </c>
      <c r="I289" s="313">
        <f>I290</f>
        <v>85.4</v>
      </c>
      <c r="J289" s="313">
        <f t="shared" ref="J289:P289" si="96">J290</f>
        <v>0</v>
      </c>
      <c r="K289" s="313">
        <f t="shared" si="96"/>
        <v>0</v>
      </c>
      <c r="L289" s="313">
        <f t="shared" si="96"/>
        <v>0</v>
      </c>
      <c r="M289" s="313">
        <f t="shared" si="96"/>
        <v>0</v>
      </c>
      <c r="N289" s="313">
        <f t="shared" si="96"/>
        <v>0</v>
      </c>
      <c r="O289" s="313">
        <f t="shared" si="96"/>
        <v>85.4</v>
      </c>
      <c r="P289" s="313">
        <f t="shared" si="96"/>
        <v>85.4</v>
      </c>
    </row>
    <row r="290" spans="1:16" s="186" customFormat="1" ht="45" x14ac:dyDescent="0.25">
      <c r="A290" s="184"/>
      <c r="B290" s="211" t="s">
        <v>624</v>
      </c>
      <c r="C290" s="174" t="s">
        <v>594</v>
      </c>
      <c r="D290" s="174" t="s">
        <v>210</v>
      </c>
      <c r="E290" s="174" t="s">
        <v>238</v>
      </c>
      <c r="F290" s="175" t="s">
        <v>879</v>
      </c>
      <c r="G290" s="174" t="s">
        <v>480</v>
      </c>
      <c r="H290" s="179">
        <v>175100</v>
      </c>
      <c r="I290" s="180">
        <v>85.4</v>
      </c>
      <c r="L290" s="317"/>
      <c r="M290" s="317"/>
      <c r="N290" s="394"/>
      <c r="O290" s="180">
        <v>85.4</v>
      </c>
      <c r="P290" s="180">
        <v>85.4</v>
      </c>
    </row>
    <row r="291" spans="1:16" s="186" customFormat="1" ht="42.75" x14ac:dyDescent="0.25">
      <c r="A291" s="184"/>
      <c r="B291" s="190" t="s">
        <v>625</v>
      </c>
      <c r="C291" s="168" t="s">
        <v>594</v>
      </c>
      <c r="D291" s="168" t="s">
        <v>210</v>
      </c>
      <c r="E291" s="168" t="s">
        <v>238</v>
      </c>
      <c r="F291" s="169"/>
      <c r="G291" s="168"/>
      <c r="H291" s="187">
        <f>H292</f>
        <v>12100000</v>
      </c>
      <c r="I291" s="313">
        <f>SUM(I292:I293)</f>
        <v>10400</v>
      </c>
      <c r="J291" s="313">
        <f t="shared" ref="J291:P291" si="97">SUM(J292:J293)</f>
        <v>0</v>
      </c>
      <c r="K291" s="313">
        <f t="shared" si="97"/>
        <v>0</v>
      </c>
      <c r="L291" s="313">
        <f t="shared" si="97"/>
        <v>0</v>
      </c>
      <c r="M291" s="313">
        <f t="shared" si="97"/>
        <v>0</v>
      </c>
      <c r="N291" s="313">
        <f t="shared" si="97"/>
        <v>0</v>
      </c>
      <c r="O291" s="313">
        <f t="shared" si="97"/>
        <v>10400</v>
      </c>
      <c r="P291" s="313">
        <f t="shared" si="97"/>
        <v>10400</v>
      </c>
    </row>
    <row r="292" spans="1:16" s="186" customFormat="1" ht="60" x14ac:dyDescent="0.25">
      <c r="A292" s="269"/>
      <c r="B292" s="211" t="s">
        <v>626</v>
      </c>
      <c r="C292" s="174" t="s">
        <v>594</v>
      </c>
      <c r="D292" s="174" t="s">
        <v>210</v>
      </c>
      <c r="E292" s="174" t="s">
        <v>238</v>
      </c>
      <c r="F292" s="178" t="s">
        <v>627</v>
      </c>
      <c r="G292" s="174" t="s">
        <v>480</v>
      </c>
      <c r="H292" s="179">
        <v>12100000</v>
      </c>
      <c r="I292" s="180">
        <v>10246.5</v>
      </c>
      <c r="J292" s="230"/>
      <c r="L292" s="317"/>
      <c r="M292" s="317"/>
      <c r="N292" s="394"/>
      <c r="O292" s="180">
        <v>10246.5</v>
      </c>
      <c r="P292" s="180">
        <v>10246.5</v>
      </c>
    </row>
    <row r="293" spans="1:16" s="186" customFormat="1" ht="60" x14ac:dyDescent="0.25">
      <c r="A293" s="269"/>
      <c r="B293" s="211" t="s">
        <v>628</v>
      </c>
      <c r="C293" s="174" t="s">
        <v>594</v>
      </c>
      <c r="D293" s="174" t="s">
        <v>210</v>
      </c>
      <c r="E293" s="174" t="s">
        <v>238</v>
      </c>
      <c r="F293" s="178" t="s">
        <v>627</v>
      </c>
      <c r="G293" s="174" t="s">
        <v>348</v>
      </c>
      <c r="H293" s="179"/>
      <c r="I293" s="180">
        <v>153.5</v>
      </c>
      <c r="J293" s="230"/>
      <c r="L293" s="317"/>
      <c r="M293" s="317"/>
      <c r="N293" s="394"/>
      <c r="O293" s="180">
        <v>153.5</v>
      </c>
      <c r="P293" s="180">
        <v>153.5</v>
      </c>
    </row>
    <row r="294" spans="1:16" s="186" customFormat="1" ht="71.25" x14ac:dyDescent="0.25">
      <c r="A294" s="269"/>
      <c r="B294" s="253" t="s">
        <v>953</v>
      </c>
      <c r="C294" s="168" t="s">
        <v>594</v>
      </c>
      <c r="D294" s="168" t="s">
        <v>210</v>
      </c>
      <c r="E294" s="168" t="s">
        <v>238</v>
      </c>
      <c r="F294" s="190" t="s">
        <v>880</v>
      </c>
      <c r="G294" s="168"/>
      <c r="H294" s="187"/>
      <c r="I294" s="313">
        <f>I295+I296</f>
        <v>5</v>
      </c>
      <c r="J294" s="313">
        <f t="shared" ref="J294:P294" si="98">J295+J296</f>
        <v>0</v>
      </c>
      <c r="K294" s="313">
        <f t="shared" si="98"/>
        <v>0</v>
      </c>
      <c r="L294" s="313">
        <f t="shared" si="98"/>
        <v>0</v>
      </c>
      <c r="M294" s="313">
        <f t="shared" si="98"/>
        <v>0</v>
      </c>
      <c r="N294" s="313">
        <f t="shared" si="98"/>
        <v>0</v>
      </c>
      <c r="O294" s="313">
        <f t="shared" si="98"/>
        <v>5</v>
      </c>
      <c r="P294" s="313">
        <f t="shared" si="98"/>
        <v>5</v>
      </c>
    </row>
    <row r="295" spans="1:16" s="186" customFormat="1" ht="45" x14ac:dyDescent="0.25">
      <c r="A295" s="269"/>
      <c r="B295" s="211" t="s">
        <v>868</v>
      </c>
      <c r="C295" s="174" t="s">
        <v>594</v>
      </c>
      <c r="D295" s="174" t="s">
        <v>210</v>
      </c>
      <c r="E295" s="174" t="s">
        <v>238</v>
      </c>
      <c r="F295" s="178" t="s">
        <v>969</v>
      </c>
      <c r="G295" s="174" t="s">
        <v>480</v>
      </c>
      <c r="H295" s="179"/>
      <c r="I295" s="180">
        <v>5</v>
      </c>
      <c r="J295" s="230"/>
      <c r="L295" s="317"/>
      <c r="M295" s="317"/>
      <c r="N295" s="394"/>
      <c r="O295" s="397">
        <v>5</v>
      </c>
      <c r="P295" s="397">
        <v>5</v>
      </c>
    </row>
    <row r="296" spans="1:16" s="186" customFormat="1" ht="30" x14ac:dyDescent="0.25">
      <c r="A296" s="269"/>
      <c r="B296" s="211" t="s">
        <v>869</v>
      </c>
      <c r="C296" s="174" t="s">
        <v>594</v>
      </c>
      <c r="D296" s="174" t="s">
        <v>210</v>
      </c>
      <c r="E296" s="174" t="s">
        <v>238</v>
      </c>
      <c r="F296" s="178" t="s">
        <v>969</v>
      </c>
      <c r="G296" s="174" t="s">
        <v>348</v>
      </c>
      <c r="H296" s="179"/>
      <c r="I296" s="180">
        <v>0</v>
      </c>
      <c r="J296" s="230"/>
      <c r="L296" s="317"/>
      <c r="M296" s="317"/>
      <c r="N296" s="394"/>
      <c r="O296" s="397">
        <v>0</v>
      </c>
      <c r="P296" s="397">
        <v>0</v>
      </c>
    </row>
    <row r="297" spans="1:16" s="186" customFormat="1" ht="42.75" x14ac:dyDescent="0.25">
      <c r="A297" s="269"/>
      <c r="B297" s="268" t="s">
        <v>629</v>
      </c>
      <c r="C297" s="168" t="s">
        <v>594</v>
      </c>
      <c r="D297" s="168" t="s">
        <v>210</v>
      </c>
      <c r="E297" s="168" t="s">
        <v>238</v>
      </c>
      <c r="F297" s="169"/>
      <c r="G297" s="168"/>
      <c r="H297" s="187">
        <f>H298</f>
        <v>1200000</v>
      </c>
      <c r="I297" s="313">
        <f>SUM(I298:I299)</f>
        <v>1600</v>
      </c>
      <c r="J297" s="313">
        <f t="shared" ref="J297:P297" si="99">SUM(J298:J299)</f>
        <v>0</v>
      </c>
      <c r="K297" s="313">
        <f t="shared" si="99"/>
        <v>0</v>
      </c>
      <c r="L297" s="313">
        <f t="shared" si="99"/>
        <v>0</v>
      </c>
      <c r="M297" s="313">
        <f t="shared" si="99"/>
        <v>0</v>
      </c>
      <c r="N297" s="313">
        <f t="shared" si="99"/>
        <v>0</v>
      </c>
      <c r="O297" s="313">
        <f t="shared" si="99"/>
        <v>1670</v>
      </c>
      <c r="P297" s="313">
        <f t="shared" si="99"/>
        <v>1740</v>
      </c>
    </row>
    <row r="298" spans="1:16" s="186" customFormat="1" ht="45" x14ac:dyDescent="0.25">
      <c r="A298" s="269"/>
      <c r="B298" s="211" t="s">
        <v>630</v>
      </c>
      <c r="C298" s="174" t="s">
        <v>594</v>
      </c>
      <c r="D298" s="174" t="s">
        <v>210</v>
      </c>
      <c r="E298" s="174" t="s">
        <v>238</v>
      </c>
      <c r="F298" s="175" t="s">
        <v>881</v>
      </c>
      <c r="G298" s="174" t="s">
        <v>480</v>
      </c>
      <c r="H298" s="179">
        <v>1200000</v>
      </c>
      <c r="I298" s="180">
        <v>1400</v>
      </c>
      <c r="L298" s="317"/>
      <c r="M298" s="317"/>
      <c r="N298" s="394"/>
      <c r="O298" s="180">
        <v>1470</v>
      </c>
      <c r="P298" s="180">
        <v>1540</v>
      </c>
    </row>
    <row r="299" spans="1:16" s="186" customFormat="1" ht="45" x14ac:dyDescent="0.25">
      <c r="A299" s="269"/>
      <c r="B299" s="211" t="s">
        <v>630</v>
      </c>
      <c r="C299" s="174" t="s">
        <v>594</v>
      </c>
      <c r="D299" s="174" t="s">
        <v>210</v>
      </c>
      <c r="E299" s="174" t="s">
        <v>238</v>
      </c>
      <c r="F299" s="175" t="s">
        <v>881</v>
      </c>
      <c r="G299" s="174" t="s">
        <v>348</v>
      </c>
      <c r="H299" s="179"/>
      <c r="I299" s="180">
        <v>200</v>
      </c>
      <c r="L299" s="317"/>
      <c r="M299" s="317"/>
      <c r="N299" s="394"/>
      <c r="O299" s="180">
        <v>200</v>
      </c>
      <c r="P299" s="180">
        <v>200</v>
      </c>
    </row>
    <row r="300" spans="1:16" s="186" customFormat="1" ht="98.25" customHeight="1" x14ac:dyDescent="0.25">
      <c r="A300" s="269"/>
      <c r="B300" s="268" t="s">
        <v>631</v>
      </c>
      <c r="C300" s="168" t="s">
        <v>594</v>
      </c>
      <c r="D300" s="168" t="s">
        <v>210</v>
      </c>
      <c r="E300" s="168" t="s">
        <v>238</v>
      </c>
      <c r="F300" s="169"/>
      <c r="G300" s="168"/>
      <c r="H300" s="187">
        <f>H301</f>
        <v>4850000</v>
      </c>
      <c r="I300" s="313">
        <f>SUM(I301:I302)</f>
        <v>10139.299999999999</v>
      </c>
      <c r="J300" s="313">
        <f t="shared" ref="J300:P300" si="100">SUM(J301:J302)</f>
        <v>0</v>
      </c>
      <c r="K300" s="313">
        <f t="shared" si="100"/>
        <v>0</v>
      </c>
      <c r="L300" s="313">
        <f t="shared" si="100"/>
        <v>0</v>
      </c>
      <c r="M300" s="313">
        <f t="shared" si="100"/>
        <v>0</v>
      </c>
      <c r="N300" s="313">
        <f t="shared" si="100"/>
        <v>0</v>
      </c>
      <c r="O300" s="313">
        <f t="shared" si="100"/>
        <v>10328.6</v>
      </c>
      <c r="P300" s="313">
        <f t="shared" si="100"/>
        <v>10266.400000000001</v>
      </c>
    </row>
    <row r="301" spans="1:16" s="186" customFormat="1" ht="60" x14ac:dyDescent="0.25">
      <c r="A301" s="269"/>
      <c r="B301" s="211" t="s">
        <v>632</v>
      </c>
      <c r="C301" s="174" t="s">
        <v>594</v>
      </c>
      <c r="D301" s="174" t="s">
        <v>210</v>
      </c>
      <c r="E301" s="174" t="s">
        <v>238</v>
      </c>
      <c r="F301" s="175" t="s">
        <v>882</v>
      </c>
      <c r="G301" s="174" t="s">
        <v>480</v>
      </c>
      <c r="H301" s="179">
        <v>4850000</v>
      </c>
      <c r="I301" s="180">
        <v>10043</v>
      </c>
      <c r="L301" s="317"/>
      <c r="M301" s="317"/>
      <c r="N301" s="394"/>
      <c r="O301" s="180">
        <v>10229.5</v>
      </c>
      <c r="P301" s="180">
        <v>10164.700000000001</v>
      </c>
    </row>
    <row r="302" spans="1:16" s="186" customFormat="1" ht="60" x14ac:dyDescent="0.25">
      <c r="A302" s="269"/>
      <c r="B302" s="211" t="s">
        <v>632</v>
      </c>
      <c r="C302" s="174" t="s">
        <v>594</v>
      </c>
      <c r="D302" s="174" t="s">
        <v>210</v>
      </c>
      <c r="E302" s="174" t="s">
        <v>238</v>
      </c>
      <c r="F302" s="175" t="s">
        <v>882</v>
      </c>
      <c r="G302" s="174" t="s">
        <v>348</v>
      </c>
      <c r="H302" s="179"/>
      <c r="I302" s="180">
        <v>96.3</v>
      </c>
      <c r="L302" s="317"/>
      <c r="M302" s="317"/>
      <c r="N302" s="394"/>
      <c r="O302" s="180">
        <v>99.1</v>
      </c>
      <c r="P302" s="180">
        <v>101.7</v>
      </c>
    </row>
    <row r="303" spans="1:16" s="186" customFormat="1" x14ac:dyDescent="0.25">
      <c r="A303" s="184"/>
      <c r="B303" s="224" t="s">
        <v>633</v>
      </c>
      <c r="C303" s="168" t="s">
        <v>594</v>
      </c>
      <c r="D303" s="168">
        <v>10</v>
      </c>
      <c r="E303" s="168" t="s">
        <v>238</v>
      </c>
      <c r="F303" s="169"/>
      <c r="G303" s="168"/>
      <c r="H303" s="187">
        <f>H304+H306+H308+H310</f>
        <v>11251100</v>
      </c>
      <c r="I303" s="188">
        <f>SUM(I304,I310)</f>
        <v>11646.9</v>
      </c>
      <c r="J303" s="188">
        <f t="shared" ref="J303:P303" si="101">SUM(J304,J310)</f>
        <v>0</v>
      </c>
      <c r="K303" s="188">
        <f t="shared" si="101"/>
        <v>0</v>
      </c>
      <c r="L303" s="188">
        <f t="shared" si="101"/>
        <v>0</v>
      </c>
      <c r="M303" s="188">
        <f t="shared" si="101"/>
        <v>0</v>
      </c>
      <c r="N303" s="188">
        <f t="shared" si="101"/>
        <v>0</v>
      </c>
      <c r="O303" s="188">
        <f t="shared" si="101"/>
        <v>11996.099999999999</v>
      </c>
      <c r="P303" s="188">
        <f t="shared" si="101"/>
        <v>11656.699999999999</v>
      </c>
    </row>
    <row r="304" spans="1:16" s="186" customFormat="1" ht="85.5" x14ac:dyDescent="0.25">
      <c r="A304" s="184"/>
      <c r="B304" s="253" t="s">
        <v>634</v>
      </c>
      <c r="C304" s="168" t="s">
        <v>594</v>
      </c>
      <c r="D304" s="168" t="s">
        <v>210</v>
      </c>
      <c r="E304" s="168" t="s">
        <v>238</v>
      </c>
      <c r="F304" s="169"/>
      <c r="G304" s="168"/>
      <c r="H304" s="187">
        <f>H305</f>
        <v>9267500</v>
      </c>
      <c r="I304" s="313">
        <f>SUM(I305:I306)</f>
        <v>9519.5</v>
      </c>
      <c r="J304" s="313">
        <f t="shared" ref="J304:P304" si="102">SUM(J305:J306)</f>
        <v>0</v>
      </c>
      <c r="K304" s="313">
        <f t="shared" si="102"/>
        <v>0</v>
      </c>
      <c r="L304" s="313">
        <f t="shared" si="102"/>
        <v>0</v>
      </c>
      <c r="M304" s="313">
        <f t="shared" si="102"/>
        <v>0</v>
      </c>
      <c r="N304" s="313">
        <f t="shared" si="102"/>
        <v>0</v>
      </c>
      <c r="O304" s="313">
        <f t="shared" si="102"/>
        <v>9868.6999999999989</v>
      </c>
      <c r="P304" s="313">
        <f t="shared" si="102"/>
        <v>9529.2999999999993</v>
      </c>
    </row>
    <row r="305" spans="1:16" s="186" customFormat="1" ht="63" customHeight="1" x14ac:dyDescent="0.25">
      <c r="A305" s="184"/>
      <c r="B305" s="211" t="s">
        <v>635</v>
      </c>
      <c r="C305" s="174" t="s">
        <v>594</v>
      </c>
      <c r="D305" s="174">
        <v>10</v>
      </c>
      <c r="E305" s="174" t="s">
        <v>238</v>
      </c>
      <c r="F305" s="175" t="s">
        <v>883</v>
      </c>
      <c r="G305" s="174" t="s">
        <v>480</v>
      </c>
      <c r="H305" s="179">
        <v>9267500</v>
      </c>
      <c r="I305" s="180">
        <v>9398.9</v>
      </c>
      <c r="L305" s="317"/>
      <c r="M305" s="317"/>
      <c r="N305" s="394"/>
      <c r="O305" s="180">
        <v>9745.4</v>
      </c>
      <c r="P305" s="180">
        <v>9402.2999999999993</v>
      </c>
    </row>
    <row r="306" spans="1:16" s="186" customFormat="1" ht="66" customHeight="1" x14ac:dyDescent="0.25">
      <c r="A306" s="184"/>
      <c r="B306" s="211" t="s">
        <v>635</v>
      </c>
      <c r="C306" s="174" t="s">
        <v>594</v>
      </c>
      <c r="D306" s="174">
        <v>10</v>
      </c>
      <c r="E306" s="174" t="s">
        <v>238</v>
      </c>
      <c r="F306" s="175" t="s">
        <v>883</v>
      </c>
      <c r="G306" s="174" t="s">
        <v>348</v>
      </c>
      <c r="H306" s="179">
        <f>H307</f>
        <v>0</v>
      </c>
      <c r="I306" s="180">
        <v>120.6</v>
      </c>
      <c r="L306" s="317"/>
      <c r="M306" s="317"/>
      <c r="N306" s="394"/>
      <c r="O306" s="180">
        <v>123.3</v>
      </c>
      <c r="P306" s="180">
        <v>127</v>
      </c>
    </row>
    <row r="307" spans="1:16" s="186" customFormat="1" ht="14.25" hidden="1" customHeight="1" x14ac:dyDescent="0.25">
      <c r="A307" s="184"/>
      <c r="B307" s="178" t="s">
        <v>636</v>
      </c>
      <c r="C307" s="174" t="s">
        <v>594</v>
      </c>
      <c r="D307" s="174">
        <v>10</v>
      </c>
      <c r="E307" s="174" t="s">
        <v>238</v>
      </c>
      <c r="F307" s="175" t="s">
        <v>637</v>
      </c>
      <c r="G307" s="174" t="s">
        <v>638</v>
      </c>
      <c r="H307" s="179">
        <v>0</v>
      </c>
      <c r="I307" s="180">
        <v>0</v>
      </c>
      <c r="L307" s="317"/>
      <c r="M307" s="317"/>
      <c r="N307" s="394"/>
      <c r="O307" s="397"/>
      <c r="P307" s="397"/>
    </row>
    <row r="308" spans="1:16" s="186" customFormat="1" ht="14.25" hidden="1" customHeight="1" x14ac:dyDescent="0.25">
      <c r="A308" s="184"/>
      <c r="B308" s="365" t="s">
        <v>639</v>
      </c>
      <c r="C308" s="168" t="s">
        <v>594</v>
      </c>
      <c r="D308" s="168">
        <v>10</v>
      </c>
      <c r="E308" s="168" t="s">
        <v>238</v>
      </c>
      <c r="F308" s="169" t="s">
        <v>438</v>
      </c>
      <c r="G308" s="168" t="s">
        <v>181</v>
      </c>
      <c r="H308" s="187">
        <f>H309</f>
        <v>0</v>
      </c>
      <c r="I308" s="188">
        <f>I309</f>
        <v>0</v>
      </c>
      <c r="L308" s="317"/>
      <c r="M308" s="317"/>
      <c r="N308" s="394"/>
      <c r="O308" s="397"/>
      <c r="P308" s="397"/>
    </row>
    <row r="309" spans="1:16" s="186" customFormat="1" ht="14.25" hidden="1" customHeight="1" x14ac:dyDescent="0.25">
      <c r="A309" s="184"/>
      <c r="B309" s="178" t="s">
        <v>636</v>
      </c>
      <c r="C309" s="174" t="s">
        <v>594</v>
      </c>
      <c r="D309" s="174">
        <v>10</v>
      </c>
      <c r="E309" s="174" t="s">
        <v>238</v>
      </c>
      <c r="F309" s="175" t="s">
        <v>640</v>
      </c>
      <c r="G309" s="174" t="s">
        <v>638</v>
      </c>
      <c r="H309" s="179">
        <v>0</v>
      </c>
      <c r="I309" s="180">
        <v>0</v>
      </c>
      <c r="L309" s="317"/>
      <c r="M309" s="317"/>
      <c r="N309" s="394"/>
      <c r="O309" s="397"/>
      <c r="P309" s="397"/>
    </row>
    <row r="310" spans="1:16" s="186" customFormat="1" ht="99.75" x14ac:dyDescent="0.25">
      <c r="A310" s="184"/>
      <c r="B310" s="253" t="s">
        <v>641</v>
      </c>
      <c r="C310" s="168" t="s">
        <v>594</v>
      </c>
      <c r="D310" s="168">
        <v>10</v>
      </c>
      <c r="E310" s="168" t="s">
        <v>238</v>
      </c>
      <c r="F310" s="169"/>
      <c r="G310" s="168"/>
      <c r="H310" s="187">
        <f>H311</f>
        <v>1983600</v>
      </c>
      <c r="I310" s="188">
        <f>SUM(I311:I312)</f>
        <v>2127.4</v>
      </c>
      <c r="J310" s="188">
        <f t="shared" ref="J310:P310" si="103">SUM(J311:J312)</f>
        <v>0</v>
      </c>
      <c r="K310" s="188">
        <f t="shared" si="103"/>
        <v>0</v>
      </c>
      <c r="L310" s="188">
        <f t="shared" si="103"/>
        <v>0</v>
      </c>
      <c r="M310" s="188">
        <f t="shared" si="103"/>
        <v>0</v>
      </c>
      <c r="N310" s="188">
        <f t="shared" si="103"/>
        <v>0</v>
      </c>
      <c r="O310" s="188">
        <f t="shared" si="103"/>
        <v>2127.4</v>
      </c>
      <c r="P310" s="188">
        <f t="shared" si="103"/>
        <v>2127.4</v>
      </c>
    </row>
    <row r="311" spans="1:16" s="186" customFormat="1" ht="60" x14ac:dyDescent="0.25">
      <c r="A311" s="184"/>
      <c r="B311" s="211" t="s">
        <v>642</v>
      </c>
      <c r="C311" s="174" t="s">
        <v>594</v>
      </c>
      <c r="D311" s="174" t="s">
        <v>210</v>
      </c>
      <c r="E311" s="174" t="s">
        <v>238</v>
      </c>
      <c r="F311" s="175" t="s">
        <v>884</v>
      </c>
      <c r="G311" s="174" t="s">
        <v>480</v>
      </c>
      <c r="H311" s="179">
        <v>1983600</v>
      </c>
      <c r="I311" s="180">
        <v>2107</v>
      </c>
      <c r="L311" s="317"/>
      <c r="M311" s="317"/>
      <c r="N311" s="394"/>
      <c r="O311" s="180">
        <v>2107</v>
      </c>
      <c r="P311" s="180">
        <v>2107</v>
      </c>
    </row>
    <row r="312" spans="1:16" s="186" customFormat="1" ht="60" x14ac:dyDescent="0.25">
      <c r="A312" s="184"/>
      <c r="B312" s="211" t="s">
        <v>642</v>
      </c>
      <c r="C312" s="174" t="s">
        <v>594</v>
      </c>
      <c r="D312" s="174" t="s">
        <v>210</v>
      </c>
      <c r="E312" s="174" t="s">
        <v>238</v>
      </c>
      <c r="F312" s="175" t="s">
        <v>884</v>
      </c>
      <c r="G312" s="174" t="s">
        <v>348</v>
      </c>
      <c r="H312" s="179"/>
      <c r="I312" s="180">
        <v>20.399999999999999</v>
      </c>
      <c r="L312" s="317"/>
      <c r="M312" s="317"/>
      <c r="N312" s="394"/>
      <c r="O312" s="180">
        <v>20.399999999999999</v>
      </c>
      <c r="P312" s="180">
        <v>20.399999999999999</v>
      </c>
    </row>
    <row r="313" spans="1:16" s="186" customFormat="1" ht="127.5" customHeight="1" x14ac:dyDescent="0.25">
      <c r="A313" s="184"/>
      <c r="B313" s="253" t="s">
        <v>643</v>
      </c>
      <c r="C313" s="168" t="s">
        <v>594</v>
      </c>
      <c r="D313" s="168" t="s">
        <v>210</v>
      </c>
      <c r="E313" s="168" t="s">
        <v>238</v>
      </c>
      <c r="F313" s="169"/>
      <c r="G313" s="168"/>
      <c r="H313" s="187">
        <f>H314</f>
        <v>695100</v>
      </c>
      <c r="I313" s="188">
        <f>I314+I315</f>
        <v>780.9</v>
      </c>
      <c r="J313" s="188">
        <f t="shared" ref="J313:P313" si="104">J314+J315</f>
        <v>0</v>
      </c>
      <c r="K313" s="188">
        <f t="shared" si="104"/>
        <v>0</v>
      </c>
      <c r="L313" s="188">
        <f t="shared" si="104"/>
        <v>0</v>
      </c>
      <c r="M313" s="188">
        <f t="shared" si="104"/>
        <v>0</v>
      </c>
      <c r="N313" s="188">
        <f t="shared" si="104"/>
        <v>0</v>
      </c>
      <c r="O313" s="188">
        <f t="shared" si="104"/>
        <v>804.9</v>
      </c>
      <c r="P313" s="188">
        <f t="shared" si="104"/>
        <v>830.90000000000009</v>
      </c>
    </row>
    <row r="314" spans="1:16" s="186" customFormat="1" ht="44.25" customHeight="1" x14ac:dyDescent="0.25">
      <c r="A314" s="184"/>
      <c r="B314" s="211" t="s">
        <v>644</v>
      </c>
      <c r="C314" s="174" t="s">
        <v>594</v>
      </c>
      <c r="D314" s="174" t="s">
        <v>210</v>
      </c>
      <c r="E314" s="174" t="s">
        <v>238</v>
      </c>
      <c r="F314" s="175" t="s">
        <v>885</v>
      </c>
      <c r="G314" s="174" t="s">
        <v>480</v>
      </c>
      <c r="H314" s="179">
        <v>695100</v>
      </c>
      <c r="I314" s="180">
        <v>770.3</v>
      </c>
      <c r="L314" s="317"/>
      <c r="M314" s="317"/>
      <c r="N314" s="394"/>
      <c r="O314" s="180">
        <v>793.9</v>
      </c>
      <c r="P314" s="180">
        <v>819.2</v>
      </c>
    </row>
    <row r="315" spans="1:16" s="186" customFormat="1" ht="42.75" customHeight="1" x14ac:dyDescent="0.25">
      <c r="A315" s="184"/>
      <c r="B315" s="211" t="s">
        <v>644</v>
      </c>
      <c r="C315" s="174" t="s">
        <v>594</v>
      </c>
      <c r="D315" s="174" t="s">
        <v>210</v>
      </c>
      <c r="E315" s="174" t="s">
        <v>238</v>
      </c>
      <c r="F315" s="175" t="s">
        <v>885</v>
      </c>
      <c r="G315" s="174" t="s">
        <v>348</v>
      </c>
      <c r="H315" s="179">
        <f>H317</f>
        <v>0</v>
      </c>
      <c r="I315" s="180">
        <v>10.6</v>
      </c>
      <c r="L315" s="317"/>
      <c r="M315" s="317"/>
      <c r="N315" s="394"/>
      <c r="O315" s="180">
        <v>11</v>
      </c>
      <c r="P315" s="180">
        <v>11.7</v>
      </c>
    </row>
    <row r="316" spans="1:16" s="186" customFormat="1" ht="82.5" hidden="1" customHeight="1" x14ac:dyDescent="0.25">
      <c r="A316" s="184"/>
      <c r="B316" s="178" t="s">
        <v>645</v>
      </c>
      <c r="C316" s="196" t="s">
        <v>594</v>
      </c>
      <c r="D316" s="196" t="s">
        <v>210</v>
      </c>
      <c r="E316" s="196" t="s">
        <v>238</v>
      </c>
      <c r="F316" s="207"/>
      <c r="G316" s="196"/>
      <c r="H316" s="208"/>
      <c r="I316" s="188">
        <f>I317+I318</f>
        <v>0</v>
      </c>
      <c r="L316" s="317"/>
      <c r="M316" s="317"/>
      <c r="N316" s="394"/>
      <c r="O316" s="397"/>
      <c r="P316" s="397"/>
    </row>
    <row r="317" spans="1:16" s="186" customFormat="1" ht="27" hidden="1" customHeight="1" x14ac:dyDescent="0.25">
      <c r="A317" s="184"/>
      <c r="B317" s="178" t="s">
        <v>646</v>
      </c>
      <c r="C317" s="200" t="s">
        <v>594</v>
      </c>
      <c r="D317" s="200" t="s">
        <v>210</v>
      </c>
      <c r="E317" s="200" t="s">
        <v>238</v>
      </c>
      <c r="F317" s="175" t="s">
        <v>885</v>
      </c>
      <c r="G317" s="200" t="s">
        <v>480</v>
      </c>
      <c r="H317" s="201">
        <v>0</v>
      </c>
      <c r="I317" s="180"/>
      <c r="L317" s="317"/>
      <c r="M317" s="317"/>
      <c r="N317" s="394"/>
      <c r="O317" s="397"/>
      <c r="P317" s="397"/>
    </row>
    <row r="318" spans="1:16" s="186" customFormat="1" ht="24.75" hidden="1" customHeight="1" x14ac:dyDescent="0.25">
      <c r="A318" s="184"/>
      <c r="B318" s="178" t="s">
        <v>646</v>
      </c>
      <c r="C318" s="200" t="s">
        <v>594</v>
      </c>
      <c r="D318" s="200" t="s">
        <v>210</v>
      </c>
      <c r="E318" s="200" t="s">
        <v>238</v>
      </c>
      <c r="F318" s="175" t="s">
        <v>885</v>
      </c>
      <c r="G318" s="200" t="s">
        <v>348</v>
      </c>
      <c r="H318" s="201"/>
      <c r="I318" s="180"/>
      <c r="L318" s="317"/>
      <c r="M318" s="317"/>
      <c r="N318" s="394"/>
      <c r="O318" s="397"/>
      <c r="P318" s="397"/>
    </row>
    <row r="319" spans="1:16" s="186" customFormat="1" ht="27" hidden="1" customHeight="1" x14ac:dyDescent="0.25">
      <c r="A319" s="184"/>
      <c r="B319" s="365" t="s">
        <v>647</v>
      </c>
      <c r="C319" s="168" t="s">
        <v>594</v>
      </c>
      <c r="D319" s="168" t="s">
        <v>210</v>
      </c>
      <c r="E319" s="168" t="s">
        <v>238</v>
      </c>
      <c r="F319" s="169" t="s">
        <v>438</v>
      </c>
      <c r="G319" s="168" t="s">
        <v>181</v>
      </c>
      <c r="H319" s="187">
        <f>H320</f>
        <v>0</v>
      </c>
      <c r="I319" s="188">
        <f>I320</f>
        <v>0</v>
      </c>
      <c r="L319" s="317"/>
      <c r="M319" s="317"/>
      <c r="N319" s="394"/>
      <c r="O319" s="397"/>
      <c r="P319" s="397"/>
    </row>
    <row r="320" spans="1:16" s="186" customFormat="1" ht="24.75" hidden="1" customHeight="1" x14ac:dyDescent="0.25">
      <c r="A320" s="184"/>
      <c r="B320" s="178" t="s">
        <v>636</v>
      </c>
      <c r="C320" s="174" t="s">
        <v>594</v>
      </c>
      <c r="D320" s="174" t="s">
        <v>210</v>
      </c>
      <c r="E320" s="174" t="s">
        <v>238</v>
      </c>
      <c r="F320" s="175" t="s">
        <v>648</v>
      </c>
      <c r="G320" s="174" t="s">
        <v>638</v>
      </c>
      <c r="H320" s="179">
        <v>0</v>
      </c>
      <c r="I320" s="180">
        <v>0</v>
      </c>
      <c r="L320" s="317"/>
      <c r="M320" s="317"/>
      <c r="N320" s="394"/>
      <c r="O320" s="397"/>
      <c r="P320" s="397"/>
    </row>
    <row r="321" spans="1:16" s="186" customFormat="1" ht="24.75" hidden="1" customHeight="1" x14ac:dyDescent="0.25">
      <c r="A321" s="184"/>
      <c r="B321" s="365" t="s">
        <v>649</v>
      </c>
      <c r="C321" s="168" t="s">
        <v>594</v>
      </c>
      <c r="D321" s="168" t="s">
        <v>210</v>
      </c>
      <c r="E321" s="168" t="s">
        <v>238</v>
      </c>
      <c r="F321" s="169" t="s">
        <v>438</v>
      </c>
      <c r="G321" s="168" t="s">
        <v>181</v>
      </c>
      <c r="H321" s="187">
        <f>H322</f>
        <v>0</v>
      </c>
      <c r="I321" s="188">
        <f>I322</f>
        <v>0</v>
      </c>
      <c r="L321" s="317"/>
      <c r="M321" s="317"/>
      <c r="N321" s="394"/>
      <c r="O321" s="397"/>
      <c r="P321" s="397"/>
    </row>
    <row r="322" spans="1:16" s="186" customFormat="1" ht="26.25" hidden="1" customHeight="1" x14ac:dyDescent="0.25">
      <c r="A322" s="184"/>
      <c r="B322" s="178" t="s">
        <v>650</v>
      </c>
      <c r="C322" s="174" t="s">
        <v>594</v>
      </c>
      <c r="D322" s="174" t="s">
        <v>210</v>
      </c>
      <c r="E322" s="174" t="s">
        <v>238</v>
      </c>
      <c r="F322" s="175" t="s">
        <v>651</v>
      </c>
      <c r="G322" s="174" t="s">
        <v>480</v>
      </c>
      <c r="H322" s="179"/>
      <c r="I322" s="180"/>
      <c r="L322" s="317"/>
      <c r="M322" s="317"/>
      <c r="N322" s="394"/>
      <c r="O322" s="397"/>
      <c r="P322" s="397"/>
    </row>
    <row r="323" spans="1:16" s="186" customFormat="1" x14ac:dyDescent="0.25">
      <c r="A323" s="184"/>
      <c r="B323" s="224" t="s">
        <v>323</v>
      </c>
      <c r="C323" s="168" t="s">
        <v>594</v>
      </c>
      <c r="D323" s="168"/>
      <c r="E323" s="168"/>
      <c r="F323" s="169"/>
      <c r="G323" s="168"/>
      <c r="H323" s="187">
        <f>H324+H333</f>
        <v>5251500</v>
      </c>
      <c r="I323" s="188">
        <f>I324+I333</f>
        <v>4156</v>
      </c>
      <c r="J323" s="188">
        <f t="shared" ref="J323:P323" si="105">J324+J333</f>
        <v>0</v>
      </c>
      <c r="K323" s="188">
        <f t="shared" si="105"/>
        <v>0</v>
      </c>
      <c r="L323" s="188">
        <f t="shared" si="105"/>
        <v>0</v>
      </c>
      <c r="M323" s="188" t="e">
        <f t="shared" si="105"/>
        <v>#VALUE!</v>
      </c>
      <c r="N323" s="188">
        <f t="shared" si="105"/>
        <v>0</v>
      </c>
      <c r="O323" s="188">
        <f t="shared" si="105"/>
        <v>4156</v>
      </c>
      <c r="P323" s="188">
        <f t="shared" si="105"/>
        <v>4156</v>
      </c>
    </row>
    <row r="324" spans="1:16" s="186" customFormat="1" x14ac:dyDescent="0.25">
      <c r="A324" s="184"/>
      <c r="B324" s="167" t="s">
        <v>287</v>
      </c>
      <c r="C324" s="168" t="s">
        <v>594</v>
      </c>
      <c r="D324" s="168" t="s">
        <v>210</v>
      </c>
      <c r="E324" s="168" t="s">
        <v>194</v>
      </c>
      <c r="F324" s="169"/>
      <c r="G324" s="168"/>
      <c r="H324" s="187">
        <f>H328+H329+H330+H331+H332</f>
        <v>5064900</v>
      </c>
      <c r="I324" s="188">
        <f>I328+I329+I330+I331+I332</f>
        <v>4006</v>
      </c>
      <c r="J324" s="188">
        <f t="shared" ref="J324:P324" si="106">J328+J329+J330+J331+J332</f>
        <v>0</v>
      </c>
      <c r="K324" s="188">
        <f t="shared" si="106"/>
        <v>0</v>
      </c>
      <c r="L324" s="188">
        <f t="shared" si="106"/>
        <v>0</v>
      </c>
      <c r="M324" s="188" t="e">
        <f t="shared" si="106"/>
        <v>#VALUE!</v>
      </c>
      <c r="N324" s="188">
        <f t="shared" si="106"/>
        <v>0</v>
      </c>
      <c r="O324" s="188">
        <f t="shared" si="106"/>
        <v>4006</v>
      </c>
      <c r="P324" s="188">
        <f t="shared" si="106"/>
        <v>4006</v>
      </c>
    </row>
    <row r="325" spans="1:16" s="186" customFormat="1" ht="19.5" customHeight="1" x14ac:dyDescent="0.25">
      <c r="A325" s="184"/>
      <c r="B325" s="270" t="s">
        <v>597</v>
      </c>
      <c r="C325" s="174" t="s">
        <v>594</v>
      </c>
      <c r="D325" s="174" t="s">
        <v>210</v>
      </c>
      <c r="E325" s="174" t="s">
        <v>194</v>
      </c>
      <c r="F325" s="175" t="s">
        <v>194</v>
      </c>
      <c r="G325" s="174"/>
      <c r="H325" s="179"/>
      <c r="I325" s="180"/>
      <c r="L325" s="317"/>
      <c r="M325" s="317"/>
      <c r="N325" s="394"/>
      <c r="O325" s="397"/>
      <c r="P325" s="397"/>
    </row>
    <row r="326" spans="1:16" s="186" customFormat="1" ht="30" x14ac:dyDescent="0.25">
      <c r="A326" s="184"/>
      <c r="B326" s="271" t="s">
        <v>652</v>
      </c>
      <c r="C326" s="174" t="s">
        <v>594</v>
      </c>
      <c r="D326" s="174" t="s">
        <v>210</v>
      </c>
      <c r="E326" s="174" t="s">
        <v>194</v>
      </c>
      <c r="F326" s="175" t="s">
        <v>653</v>
      </c>
      <c r="G326" s="174"/>
      <c r="H326" s="179"/>
      <c r="I326" s="180"/>
      <c r="L326" s="317"/>
      <c r="M326" s="317"/>
      <c r="N326" s="394"/>
      <c r="O326" s="397"/>
      <c r="P326" s="397"/>
    </row>
    <row r="327" spans="1:16" s="186" customFormat="1" ht="30" x14ac:dyDescent="0.25">
      <c r="A327" s="184"/>
      <c r="B327" s="211" t="s">
        <v>654</v>
      </c>
      <c r="C327" s="174" t="s">
        <v>594</v>
      </c>
      <c r="D327" s="174" t="s">
        <v>210</v>
      </c>
      <c r="E327" s="174" t="s">
        <v>194</v>
      </c>
      <c r="F327" s="175" t="s">
        <v>655</v>
      </c>
      <c r="G327" s="174"/>
      <c r="H327" s="179"/>
      <c r="I327" s="180"/>
      <c r="L327" s="317"/>
      <c r="M327" s="317"/>
      <c r="N327" s="394"/>
      <c r="O327" s="397"/>
      <c r="P327" s="397"/>
    </row>
    <row r="328" spans="1:16" s="186" customFormat="1" ht="105" x14ac:dyDescent="0.25">
      <c r="A328" s="184"/>
      <c r="B328" s="173" t="s">
        <v>343</v>
      </c>
      <c r="C328" s="174" t="s">
        <v>594</v>
      </c>
      <c r="D328" s="174" t="s">
        <v>210</v>
      </c>
      <c r="E328" s="174" t="s">
        <v>194</v>
      </c>
      <c r="F328" s="175" t="s">
        <v>656</v>
      </c>
      <c r="G328" s="174" t="s">
        <v>345</v>
      </c>
      <c r="H328" s="179">
        <v>4589700</v>
      </c>
      <c r="I328" s="272">
        <v>3610</v>
      </c>
      <c r="L328" s="317"/>
      <c r="M328" s="317">
        <v>361</v>
      </c>
      <c r="N328" s="394"/>
      <c r="O328" s="272">
        <v>3610</v>
      </c>
      <c r="P328" s="272">
        <v>3610</v>
      </c>
    </row>
    <row r="329" spans="1:16" s="186" customFormat="1" ht="57.75" customHeight="1" x14ac:dyDescent="0.25">
      <c r="A329" s="184"/>
      <c r="B329" s="173" t="s">
        <v>346</v>
      </c>
      <c r="C329" s="174" t="s">
        <v>594</v>
      </c>
      <c r="D329" s="174" t="s">
        <v>210</v>
      </c>
      <c r="E329" s="174" t="s">
        <v>194</v>
      </c>
      <c r="F329" s="175" t="s">
        <v>657</v>
      </c>
      <c r="G329" s="174" t="s">
        <v>348</v>
      </c>
      <c r="H329" s="179">
        <v>471200</v>
      </c>
      <c r="I329" s="272">
        <v>370</v>
      </c>
      <c r="L329" s="317"/>
      <c r="M329" s="317" t="s">
        <v>875</v>
      </c>
      <c r="N329" s="394"/>
      <c r="O329" s="272">
        <v>370</v>
      </c>
      <c r="P329" s="272">
        <v>370</v>
      </c>
    </row>
    <row r="330" spans="1:16" s="186" customFormat="1" ht="15.75" hidden="1" customHeight="1" x14ac:dyDescent="0.25">
      <c r="A330" s="184"/>
      <c r="B330" s="178" t="s">
        <v>349</v>
      </c>
      <c r="C330" s="174" t="s">
        <v>594</v>
      </c>
      <c r="D330" s="174" t="s">
        <v>210</v>
      </c>
      <c r="E330" s="174" t="s">
        <v>194</v>
      </c>
      <c r="F330" s="175" t="s">
        <v>369</v>
      </c>
      <c r="G330" s="174" t="s">
        <v>351</v>
      </c>
      <c r="H330" s="179">
        <v>0</v>
      </c>
      <c r="I330" s="272">
        <v>0</v>
      </c>
      <c r="L330" s="317"/>
      <c r="M330" s="317"/>
      <c r="N330" s="394"/>
      <c r="O330" s="397"/>
      <c r="P330" s="397"/>
    </row>
    <row r="331" spans="1:16" s="186" customFormat="1" ht="52.5" customHeight="1" x14ac:dyDescent="0.25">
      <c r="A331" s="184"/>
      <c r="B331" s="173" t="s">
        <v>658</v>
      </c>
      <c r="C331" s="174" t="s">
        <v>594</v>
      </c>
      <c r="D331" s="174" t="s">
        <v>210</v>
      </c>
      <c r="E331" s="174" t="s">
        <v>194</v>
      </c>
      <c r="F331" s="175" t="s">
        <v>657</v>
      </c>
      <c r="G331" s="174" t="s">
        <v>353</v>
      </c>
      <c r="H331" s="179">
        <v>4000</v>
      </c>
      <c r="I331" s="272">
        <v>26</v>
      </c>
      <c r="L331" s="317"/>
      <c r="M331" s="317"/>
      <c r="N331" s="394"/>
      <c r="O331" s="272">
        <v>26</v>
      </c>
      <c r="P331" s="272">
        <v>26</v>
      </c>
    </row>
    <row r="332" spans="1:16" s="186" customFormat="1" ht="15.75" hidden="1" customHeight="1" x14ac:dyDescent="0.25">
      <c r="A332" s="184"/>
      <c r="B332" s="178" t="s">
        <v>554</v>
      </c>
      <c r="C332" s="174" t="s">
        <v>594</v>
      </c>
      <c r="D332" s="174" t="s">
        <v>210</v>
      </c>
      <c r="E332" s="174" t="s">
        <v>194</v>
      </c>
      <c r="F332" s="175" t="s">
        <v>659</v>
      </c>
      <c r="G332" s="174" t="s">
        <v>377</v>
      </c>
      <c r="H332" s="179">
        <v>0</v>
      </c>
      <c r="I332" s="180">
        <v>0</v>
      </c>
      <c r="L332" s="317"/>
      <c r="M332" s="317"/>
      <c r="N332" s="394"/>
      <c r="O332" s="397"/>
      <c r="P332" s="397"/>
    </row>
    <row r="333" spans="1:16" s="186" customFormat="1" x14ac:dyDescent="0.25">
      <c r="A333" s="184"/>
      <c r="B333" s="353" t="s">
        <v>323</v>
      </c>
      <c r="C333" s="168" t="s">
        <v>594</v>
      </c>
      <c r="D333" s="168" t="s">
        <v>210</v>
      </c>
      <c r="E333" s="168" t="s">
        <v>194</v>
      </c>
      <c r="F333" s="169"/>
      <c r="G333" s="168"/>
      <c r="H333" s="187">
        <f>H336+H337</f>
        <v>186600</v>
      </c>
      <c r="I333" s="188">
        <f>I334+I340</f>
        <v>150</v>
      </c>
      <c r="J333" s="188">
        <f t="shared" ref="J333:P333" si="107">J334+J340</f>
        <v>0</v>
      </c>
      <c r="K333" s="188">
        <f t="shared" si="107"/>
        <v>0</v>
      </c>
      <c r="L333" s="188">
        <f t="shared" si="107"/>
        <v>0</v>
      </c>
      <c r="M333" s="188">
        <f t="shared" si="107"/>
        <v>0</v>
      </c>
      <c r="N333" s="188">
        <f t="shared" si="107"/>
        <v>0</v>
      </c>
      <c r="O333" s="188">
        <f t="shared" si="107"/>
        <v>150</v>
      </c>
      <c r="P333" s="188">
        <f t="shared" si="107"/>
        <v>150</v>
      </c>
    </row>
    <row r="334" spans="1:16" s="186" customFormat="1" x14ac:dyDescent="0.25">
      <c r="A334" s="184"/>
      <c r="B334" s="266" t="s">
        <v>614</v>
      </c>
      <c r="C334" s="174" t="s">
        <v>594</v>
      </c>
      <c r="D334" s="174" t="s">
        <v>210</v>
      </c>
      <c r="E334" s="174" t="s">
        <v>194</v>
      </c>
      <c r="F334" s="175" t="s">
        <v>599</v>
      </c>
      <c r="G334" s="174"/>
      <c r="H334" s="179"/>
      <c r="I334" s="180">
        <f>I335+I338</f>
        <v>130</v>
      </c>
      <c r="J334" s="180">
        <f t="shared" ref="J334:P334" si="108">J335+J338</f>
        <v>0</v>
      </c>
      <c r="K334" s="180">
        <f t="shared" si="108"/>
        <v>0</v>
      </c>
      <c r="L334" s="180">
        <f t="shared" si="108"/>
        <v>0</v>
      </c>
      <c r="M334" s="180">
        <f t="shared" si="108"/>
        <v>0</v>
      </c>
      <c r="N334" s="180">
        <f t="shared" si="108"/>
        <v>0</v>
      </c>
      <c r="O334" s="180">
        <f t="shared" si="108"/>
        <v>130</v>
      </c>
      <c r="P334" s="180">
        <f t="shared" si="108"/>
        <v>130</v>
      </c>
    </row>
    <row r="335" spans="1:16" s="186" customFormat="1" ht="30" x14ac:dyDescent="0.25">
      <c r="A335" s="184"/>
      <c r="B335" s="209" t="s">
        <v>600</v>
      </c>
      <c r="C335" s="174" t="s">
        <v>594</v>
      </c>
      <c r="D335" s="174" t="s">
        <v>210</v>
      </c>
      <c r="E335" s="174" t="s">
        <v>194</v>
      </c>
      <c r="F335" s="175" t="s">
        <v>660</v>
      </c>
      <c r="G335" s="174"/>
      <c r="H335" s="179"/>
      <c r="I335" s="180">
        <f>I336</f>
        <v>80</v>
      </c>
      <c r="J335" s="180">
        <f t="shared" ref="J335:P335" si="109">J336</f>
        <v>0</v>
      </c>
      <c r="K335" s="180">
        <f t="shared" si="109"/>
        <v>0</v>
      </c>
      <c r="L335" s="180">
        <f t="shared" si="109"/>
        <v>0</v>
      </c>
      <c r="M335" s="180">
        <f t="shared" si="109"/>
        <v>0</v>
      </c>
      <c r="N335" s="180">
        <f t="shared" si="109"/>
        <v>0</v>
      </c>
      <c r="O335" s="180">
        <f t="shared" si="109"/>
        <v>80</v>
      </c>
      <c r="P335" s="180">
        <f t="shared" si="109"/>
        <v>80</v>
      </c>
    </row>
    <row r="336" spans="1:16" s="186" customFormat="1" ht="42.75" customHeight="1" x14ac:dyDescent="0.25">
      <c r="A336" s="184"/>
      <c r="B336" s="273" t="s">
        <v>661</v>
      </c>
      <c r="C336" s="174" t="s">
        <v>594</v>
      </c>
      <c r="D336" s="174" t="s">
        <v>210</v>
      </c>
      <c r="E336" s="174" t="s">
        <v>194</v>
      </c>
      <c r="F336" s="175" t="s">
        <v>886</v>
      </c>
      <c r="G336" s="174" t="s">
        <v>348</v>
      </c>
      <c r="H336" s="179">
        <v>50000</v>
      </c>
      <c r="I336" s="180">
        <v>80</v>
      </c>
      <c r="L336" s="317"/>
      <c r="M336" s="317"/>
      <c r="N336" s="394"/>
      <c r="O336" s="180">
        <v>80</v>
      </c>
      <c r="P336" s="180">
        <v>80</v>
      </c>
    </row>
    <row r="337" spans="1:16" s="186" customFormat="1" ht="1.5" hidden="1" customHeight="1" x14ac:dyDescent="0.25">
      <c r="A337" s="184"/>
      <c r="B337" s="203" t="s">
        <v>662</v>
      </c>
      <c r="C337" s="174" t="s">
        <v>594</v>
      </c>
      <c r="D337" s="174" t="s">
        <v>210</v>
      </c>
      <c r="E337" s="174" t="s">
        <v>194</v>
      </c>
      <c r="F337" s="175" t="s">
        <v>663</v>
      </c>
      <c r="G337" s="174" t="s">
        <v>480</v>
      </c>
      <c r="H337" s="179">
        <v>136600</v>
      </c>
      <c r="I337" s="180">
        <v>0</v>
      </c>
      <c r="L337" s="317"/>
      <c r="M337" s="317"/>
      <c r="N337" s="394"/>
      <c r="O337" s="397"/>
      <c r="P337" s="397"/>
    </row>
    <row r="338" spans="1:16" s="186" customFormat="1" ht="48" customHeight="1" x14ac:dyDescent="0.25">
      <c r="A338" s="184"/>
      <c r="B338" s="203" t="s">
        <v>664</v>
      </c>
      <c r="C338" s="174" t="s">
        <v>594</v>
      </c>
      <c r="D338" s="174" t="s">
        <v>210</v>
      </c>
      <c r="E338" s="174" t="s">
        <v>194</v>
      </c>
      <c r="F338" s="175" t="s">
        <v>666</v>
      </c>
      <c r="G338" s="174"/>
      <c r="H338" s="179"/>
      <c r="I338" s="180">
        <f>I339</f>
        <v>50</v>
      </c>
      <c r="J338" s="180">
        <f t="shared" ref="J338:P338" si="110">J339</f>
        <v>0</v>
      </c>
      <c r="K338" s="180">
        <f t="shared" si="110"/>
        <v>0</v>
      </c>
      <c r="L338" s="180">
        <f t="shared" si="110"/>
        <v>0</v>
      </c>
      <c r="M338" s="180">
        <f t="shared" si="110"/>
        <v>0</v>
      </c>
      <c r="N338" s="180">
        <f t="shared" si="110"/>
        <v>0</v>
      </c>
      <c r="O338" s="180">
        <f t="shared" si="110"/>
        <v>50</v>
      </c>
      <c r="P338" s="180">
        <f t="shared" si="110"/>
        <v>50</v>
      </c>
    </row>
    <row r="339" spans="1:16" s="186" customFormat="1" ht="63" customHeight="1" x14ac:dyDescent="0.25">
      <c r="A339" s="184"/>
      <c r="B339" s="273" t="s">
        <v>665</v>
      </c>
      <c r="C339" s="174" t="s">
        <v>594</v>
      </c>
      <c r="D339" s="174" t="s">
        <v>210</v>
      </c>
      <c r="E339" s="174" t="s">
        <v>194</v>
      </c>
      <c r="F339" s="175" t="s">
        <v>666</v>
      </c>
      <c r="G339" s="174" t="s">
        <v>480</v>
      </c>
      <c r="H339" s="179"/>
      <c r="I339" s="180">
        <v>50</v>
      </c>
      <c r="L339" s="317"/>
      <c r="M339" s="317"/>
      <c r="N339" s="394"/>
      <c r="O339" s="180">
        <v>50</v>
      </c>
      <c r="P339" s="180">
        <v>50</v>
      </c>
    </row>
    <row r="340" spans="1:16" s="186" customFormat="1" ht="28.5" customHeight="1" x14ac:dyDescent="0.25">
      <c r="A340" s="184"/>
      <c r="B340" s="209" t="s">
        <v>619</v>
      </c>
      <c r="C340" s="174" t="s">
        <v>594</v>
      </c>
      <c r="D340" s="174" t="s">
        <v>210</v>
      </c>
      <c r="E340" s="174" t="s">
        <v>194</v>
      </c>
      <c r="F340" s="175" t="s">
        <v>620</v>
      </c>
      <c r="G340" s="174"/>
      <c r="H340" s="179"/>
      <c r="I340" s="180">
        <f>I341</f>
        <v>20</v>
      </c>
      <c r="J340" s="180">
        <f t="shared" ref="J340:P341" si="111">J341</f>
        <v>0</v>
      </c>
      <c r="K340" s="180">
        <f t="shared" si="111"/>
        <v>0</v>
      </c>
      <c r="L340" s="180">
        <f t="shared" si="111"/>
        <v>0</v>
      </c>
      <c r="M340" s="180">
        <f t="shared" si="111"/>
        <v>0</v>
      </c>
      <c r="N340" s="180">
        <f t="shared" si="111"/>
        <v>0</v>
      </c>
      <c r="O340" s="180">
        <f t="shared" si="111"/>
        <v>20</v>
      </c>
      <c r="P340" s="180">
        <f t="shared" si="111"/>
        <v>20</v>
      </c>
    </row>
    <row r="341" spans="1:16" s="186" customFormat="1" ht="27" customHeight="1" x14ac:dyDescent="0.25">
      <c r="A341" s="184"/>
      <c r="B341" s="203" t="s">
        <v>667</v>
      </c>
      <c r="C341" s="174" t="s">
        <v>594</v>
      </c>
      <c r="D341" s="174" t="s">
        <v>210</v>
      </c>
      <c r="E341" s="174" t="s">
        <v>194</v>
      </c>
      <c r="F341" s="175" t="s">
        <v>668</v>
      </c>
      <c r="G341" s="174"/>
      <c r="H341" s="179"/>
      <c r="I341" s="180">
        <f>I342</f>
        <v>20</v>
      </c>
      <c r="J341" s="180">
        <f t="shared" si="111"/>
        <v>0</v>
      </c>
      <c r="K341" s="180">
        <f t="shared" si="111"/>
        <v>0</v>
      </c>
      <c r="L341" s="180">
        <f t="shared" si="111"/>
        <v>0</v>
      </c>
      <c r="M341" s="180">
        <f t="shared" si="111"/>
        <v>0</v>
      </c>
      <c r="N341" s="180">
        <f t="shared" si="111"/>
        <v>0</v>
      </c>
      <c r="O341" s="180">
        <f t="shared" si="111"/>
        <v>20</v>
      </c>
      <c r="P341" s="180">
        <f t="shared" si="111"/>
        <v>20</v>
      </c>
    </row>
    <row r="342" spans="1:16" s="186" customFormat="1" ht="58.5" customHeight="1" x14ac:dyDescent="0.25">
      <c r="A342" s="184"/>
      <c r="B342" s="273" t="s">
        <v>669</v>
      </c>
      <c r="C342" s="174" t="s">
        <v>594</v>
      </c>
      <c r="D342" s="174" t="s">
        <v>210</v>
      </c>
      <c r="E342" s="174" t="s">
        <v>194</v>
      </c>
      <c r="F342" s="175" t="s">
        <v>887</v>
      </c>
      <c r="G342" s="174" t="s">
        <v>348</v>
      </c>
      <c r="H342" s="179"/>
      <c r="I342" s="180">
        <v>20</v>
      </c>
      <c r="L342" s="317"/>
      <c r="M342" s="317"/>
      <c r="N342" s="394"/>
      <c r="O342" s="180">
        <v>20</v>
      </c>
      <c r="P342" s="180">
        <v>20</v>
      </c>
    </row>
    <row r="343" spans="1:16" s="183" customFormat="1" ht="28.5" customHeight="1" x14ac:dyDescent="0.25">
      <c r="A343" s="182">
        <v>6</v>
      </c>
      <c r="B343" s="251" t="s">
        <v>670</v>
      </c>
      <c r="C343" s="160" t="s">
        <v>671</v>
      </c>
      <c r="D343" s="160"/>
      <c r="E343" s="160"/>
      <c r="F343" s="251"/>
      <c r="G343" s="160"/>
      <c r="H343" s="163">
        <f>H346+H369+H377</f>
        <v>4796736</v>
      </c>
      <c r="I343" s="164">
        <f>I351+I353+I359+I361+I365+I367+I374+I381+I382</f>
        <v>4270.6000000000004</v>
      </c>
      <c r="J343" s="164">
        <f t="shared" ref="J343:P343" si="112">J351+J353+J359+J361+J365+J367+J374+J381+J382</f>
        <v>283.60000000000002</v>
      </c>
      <c r="K343" s="164">
        <f t="shared" si="112"/>
        <v>283.60000000000002</v>
      </c>
      <c r="L343" s="164">
        <f t="shared" si="112"/>
        <v>283.60000000000002</v>
      </c>
      <c r="M343" s="164" t="e">
        <f t="shared" si="112"/>
        <v>#VALUE!</v>
      </c>
      <c r="N343" s="164">
        <f t="shared" si="112"/>
        <v>283.60000000000002</v>
      </c>
      <c r="O343" s="164">
        <f t="shared" si="112"/>
        <v>4270.6000000000004</v>
      </c>
      <c r="P343" s="164">
        <f t="shared" si="112"/>
        <v>4270.6000000000004</v>
      </c>
    </row>
    <row r="344" spans="1:16" s="183" customFormat="1" ht="15.75" hidden="1" customHeight="1" x14ac:dyDescent="0.25">
      <c r="A344" s="252"/>
      <c r="B344" s="365" t="s">
        <v>672</v>
      </c>
      <c r="C344" s="168" t="s">
        <v>671</v>
      </c>
      <c r="D344" s="168" t="s">
        <v>197</v>
      </c>
      <c r="E344" s="168" t="s">
        <v>183</v>
      </c>
      <c r="F344" s="169" t="s">
        <v>673</v>
      </c>
      <c r="G344" s="168" t="s">
        <v>181</v>
      </c>
      <c r="H344" s="170">
        <f>H345</f>
        <v>0</v>
      </c>
      <c r="I344" s="171">
        <f>I345</f>
        <v>0</v>
      </c>
      <c r="L344" s="316"/>
      <c r="M344" s="316"/>
      <c r="N344" s="393"/>
      <c r="O344" s="397"/>
      <c r="P344" s="397"/>
    </row>
    <row r="345" spans="1:16" s="183" customFormat="1" ht="15.75" hidden="1" customHeight="1" x14ac:dyDescent="0.25">
      <c r="A345" s="252"/>
      <c r="B345" s="178" t="s">
        <v>674</v>
      </c>
      <c r="C345" s="174" t="s">
        <v>671</v>
      </c>
      <c r="D345" s="174" t="s">
        <v>197</v>
      </c>
      <c r="E345" s="174" t="s">
        <v>183</v>
      </c>
      <c r="F345" s="178" t="s">
        <v>675</v>
      </c>
      <c r="G345" s="274" t="s">
        <v>676</v>
      </c>
      <c r="H345" s="176">
        <v>0</v>
      </c>
      <c r="I345" s="177">
        <v>0</v>
      </c>
      <c r="L345" s="316"/>
      <c r="M345" s="316"/>
      <c r="N345" s="393"/>
      <c r="O345" s="397"/>
      <c r="P345" s="397"/>
    </row>
    <row r="346" spans="1:16" s="186" customFormat="1" x14ac:dyDescent="0.25">
      <c r="A346" s="184"/>
      <c r="B346" s="189" t="s">
        <v>677</v>
      </c>
      <c r="C346" s="168" t="s">
        <v>671</v>
      </c>
      <c r="D346" s="168" t="s">
        <v>197</v>
      </c>
      <c r="E346" s="168" t="s">
        <v>183</v>
      </c>
      <c r="F346" s="169"/>
      <c r="G346" s="168"/>
      <c r="H346" s="187">
        <f>H347+H356+H362</f>
        <v>3875772</v>
      </c>
      <c r="I346" s="188">
        <f>I347+I356+I362</f>
        <v>3518.1</v>
      </c>
      <c r="J346" s="188">
        <f t="shared" ref="J346:P346" si="113">J347+J356+J362</f>
        <v>0</v>
      </c>
      <c r="K346" s="188">
        <f t="shared" si="113"/>
        <v>0</v>
      </c>
      <c r="L346" s="188">
        <f t="shared" si="113"/>
        <v>0</v>
      </c>
      <c r="M346" s="188" t="e">
        <f t="shared" si="113"/>
        <v>#VALUE!</v>
      </c>
      <c r="N346" s="188">
        <f t="shared" si="113"/>
        <v>0</v>
      </c>
      <c r="O346" s="188">
        <f t="shared" si="113"/>
        <v>3518.1</v>
      </c>
      <c r="P346" s="188">
        <f t="shared" si="113"/>
        <v>3518.1</v>
      </c>
    </row>
    <row r="347" spans="1:16" s="186" customFormat="1" x14ac:dyDescent="0.25">
      <c r="A347" s="184"/>
      <c r="B347" s="189" t="s">
        <v>678</v>
      </c>
      <c r="C347" s="168" t="s">
        <v>671</v>
      </c>
      <c r="D347" s="168" t="s">
        <v>197</v>
      </c>
      <c r="E347" s="168" t="s">
        <v>183</v>
      </c>
      <c r="F347" s="169"/>
      <c r="G347" s="168"/>
      <c r="H347" s="187">
        <f>H351+H353+H354</f>
        <v>3055416</v>
      </c>
      <c r="I347" s="188">
        <f>I351+I353+I354</f>
        <v>511</v>
      </c>
      <c r="J347" s="188">
        <f t="shared" ref="J347:P347" si="114">J351+J353+J354</f>
        <v>0</v>
      </c>
      <c r="K347" s="188">
        <f t="shared" si="114"/>
        <v>0</v>
      </c>
      <c r="L347" s="188">
        <f t="shared" si="114"/>
        <v>0</v>
      </c>
      <c r="M347" s="188">
        <f t="shared" si="114"/>
        <v>48.4</v>
      </c>
      <c r="N347" s="188">
        <f t="shared" si="114"/>
        <v>0</v>
      </c>
      <c r="O347" s="188">
        <f t="shared" si="114"/>
        <v>511</v>
      </c>
      <c r="P347" s="188">
        <f t="shared" si="114"/>
        <v>511</v>
      </c>
    </row>
    <row r="348" spans="1:16" s="186" customFormat="1" ht="47.25" customHeight="1" x14ac:dyDescent="0.25">
      <c r="A348" s="184"/>
      <c r="B348" s="173" t="s">
        <v>679</v>
      </c>
      <c r="C348" s="174" t="s">
        <v>671</v>
      </c>
      <c r="D348" s="174" t="s">
        <v>197</v>
      </c>
      <c r="E348" s="174" t="s">
        <v>183</v>
      </c>
      <c r="F348" s="175" t="s">
        <v>295</v>
      </c>
      <c r="G348" s="174"/>
      <c r="H348" s="179"/>
      <c r="I348" s="180">
        <f>I349</f>
        <v>511</v>
      </c>
      <c r="J348" s="180">
        <f t="shared" ref="J348:P349" si="115">J349</f>
        <v>0</v>
      </c>
      <c r="K348" s="180">
        <f t="shared" si="115"/>
        <v>0</v>
      </c>
      <c r="L348" s="180">
        <f t="shared" si="115"/>
        <v>0</v>
      </c>
      <c r="M348" s="180">
        <f t="shared" si="115"/>
        <v>48.4</v>
      </c>
      <c r="N348" s="180">
        <f t="shared" si="115"/>
        <v>0</v>
      </c>
      <c r="O348" s="180">
        <f t="shared" si="115"/>
        <v>511</v>
      </c>
      <c r="P348" s="180">
        <f t="shared" si="115"/>
        <v>511</v>
      </c>
    </row>
    <row r="349" spans="1:16" s="186" customFormat="1" x14ac:dyDescent="0.25">
      <c r="A349" s="184"/>
      <c r="B349" s="173" t="s">
        <v>680</v>
      </c>
      <c r="C349" s="174" t="s">
        <v>671</v>
      </c>
      <c r="D349" s="174" t="s">
        <v>197</v>
      </c>
      <c r="E349" s="174" t="s">
        <v>183</v>
      </c>
      <c r="F349" s="175" t="s">
        <v>681</v>
      </c>
      <c r="G349" s="174"/>
      <c r="H349" s="179"/>
      <c r="I349" s="180">
        <f>I350</f>
        <v>511</v>
      </c>
      <c r="J349" s="180">
        <f t="shared" si="115"/>
        <v>0</v>
      </c>
      <c r="K349" s="180">
        <f t="shared" si="115"/>
        <v>0</v>
      </c>
      <c r="L349" s="180">
        <f t="shared" si="115"/>
        <v>0</v>
      </c>
      <c r="M349" s="180">
        <f t="shared" si="115"/>
        <v>48.4</v>
      </c>
      <c r="N349" s="180">
        <f t="shared" si="115"/>
        <v>0</v>
      </c>
      <c r="O349" s="180">
        <f t="shared" si="115"/>
        <v>511</v>
      </c>
      <c r="P349" s="180">
        <f t="shared" si="115"/>
        <v>511</v>
      </c>
    </row>
    <row r="350" spans="1:16" s="186" customFormat="1" ht="70.5" customHeight="1" x14ac:dyDescent="0.25">
      <c r="A350" s="184"/>
      <c r="B350" s="275" t="s">
        <v>682</v>
      </c>
      <c r="C350" s="174" t="s">
        <v>671</v>
      </c>
      <c r="D350" s="174" t="s">
        <v>197</v>
      </c>
      <c r="E350" s="174" t="s">
        <v>183</v>
      </c>
      <c r="F350" s="175" t="s">
        <v>683</v>
      </c>
      <c r="G350" s="174"/>
      <c r="H350" s="179"/>
      <c r="I350" s="180">
        <f>I351+I353</f>
        <v>511</v>
      </c>
      <c r="J350" s="180">
        <f t="shared" ref="J350:P350" si="116">J351+J353</f>
        <v>0</v>
      </c>
      <c r="K350" s="180">
        <f t="shared" si="116"/>
        <v>0</v>
      </c>
      <c r="L350" s="180">
        <f t="shared" si="116"/>
        <v>0</v>
      </c>
      <c r="M350" s="180">
        <f t="shared" si="116"/>
        <v>48.4</v>
      </c>
      <c r="N350" s="180">
        <f t="shared" si="116"/>
        <v>0</v>
      </c>
      <c r="O350" s="180">
        <f t="shared" si="116"/>
        <v>511</v>
      </c>
      <c r="P350" s="180">
        <f t="shared" si="116"/>
        <v>511</v>
      </c>
    </row>
    <row r="351" spans="1:16" s="186" customFormat="1" ht="74.25" customHeight="1" x14ac:dyDescent="0.25">
      <c r="A351" s="184"/>
      <c r="B351" s="173" t="s">
        <v>684</v>
      </c>
      <c r="C351" s="174" t="s">
        <v>671</v>
      </c>
      <c r="D351" s="174" t="s">
        <v>197</v>
      </c>
      <c r="E351" s="174" t="s">
        <v>183</v>
      </c>
      <c r="F351" s="175" t="s">
        <v>685</v>
      </c>
      <c r="G351" s="174" t="s">
        <v>345</v>
      </c>
      <c r="H351" s="179">
        <v>2704656</v>
      </c>
      <c r="I351" s="272">
        <v>484.2</v>
      </c>
      <c r="L351" s="317"/>
      <c r="M351" s="317">
        <v>48.4</v>
      </c>
      <c r="N351" s="394"/>
      <c r="O351" s="272">
        <v>484.2</v>
      </c>
      <c r="P351" s="272">
        <v>484.2</v>
      </c>
    </row>
    <row r="352" spans="1:16" s="186" customFormat="1" ht="15.75" hidden="1" customHeight="1" x14ac:dyDescent="0.25">
      <c r="A352" s="184"/>
      <c r="B352" s="178" t="s">
        <v>368</v>
      </c>
      <c r="C352" s="174" t="s">
        <v>671</v>
      </c>
      <c r="D352" s="174" t="s">
        <v>197</v>
      </c>
      <c r="E352" s="174" t="s">
        <v>183</v>
      </c>
      <c r="F352" s="178" t="s">
        <v>686</v>
      </c>
      <c r="G352" s="174" t="s">
        <v>584</v>
      </c>
      <c r="H352" s="179">
        <v>0</v>
      </c>
      <c r="I352" s="272"/>
      <c r="L352" s="317"/>
      <c r="M352" s="317"/>
      <c r="N352" s="394"/>
      <c r="O352" s="397"/>
      <c r="P352" s="397"/>
    </row>
    <row r="353" spans="1:16" s="186" customFormat="1" ht="45" customHeight="1" x14ac:dyDescent="0.25">
      <c r="A353" s="184"/>
      <c r="B353" s="173" t="s">
        <v>687</v>
      </c>
      <c r="C353" s="174" t="s">
        <v>671</v>
      </c>
      <c r="D353" s="174" t="s">
        <v>197</v>
      </c>
      <c r="E353" s="174" t="s">
        <v>183</v>
      </c>
      <c r="F353" s="175" t="s">
        <v>685</v>
      </c>
      <c r="G353" s="174" t="s">
        <v>348</v>
      </c>
      <c r="H353" s="179">
        <v>348760</v>
      </c>
      <c r="I353" s="272">
        <v>26.8</v>
      </c>
      <c r="L353" s="317"/>
      <c r="M353" s="317"/>
      <c r="N353" s="394"/>
      <c r="O353" s="272">
        <v>26.8</v>
      </c>
      <c r="P353" s="272">
        <v>26.8</v>
      </c>
    </row>
    <row r="354" spans="1:16" s="186" customFormat="1" ht="32.25" hidden="1" customHeight="1" x14ac:dyDescent="0.25">
      <c r="A354" s="184"/>
      <c r="B354" s="173" t="s">
        <v>688</v>
      </c>
      <c r="C354" s="174" t="s">
        <v>671</v>
      </c>
      <c r="D354" s="174" t="s">
        <v>197</v>
      </c>
      <c r="E354" s="174" t="s">
        <v>183</v>
      </c>
      <c r="F354" s="178" t="s">
        <v>689</v>
      </c>
      <c r="G354" s="174" t="s">
        <v>353</v>
      </c>
      <c r="H354" s="179">
        <v>2000</v>
      </c>
      <c r="I354" s="180">
        <v>0</v>
      </c>
      <c r="L354" s="317"/>
      <c r="M354" s="317"/>
      <c r="N354" s="394"/>
      <c r="O354" s="397"/>
      <c r="P354" s="397"/>
    </row>
    <row r="355" spans="1:16" s="186" customFormat="1" ht="15.75" hidden="1" customHeight="1" x14ac:dyDescent="0.25">
      <c r="A355" s="184"/>
      <c r="B355" s="178" t="s">
        <v>554</v>
      </c>
      <c r="C355" s="174" t="s">
        <v>671</v>
      </c>
      <c r="D355" s="174" t="s">
        <v>197</v>
      </c>
      <c r="E355" s="174" t="s">
        <v>183</v>
      </c>
      <c r="F355" s="178" t="s">
        <v>686</v>
      </c>
      <c r="G355" s="174" t="s">
        <v>377</v>
      </c>
      <c r="H355" s="179">
        <v>0</v>
      </c>
      <c r="I355" s="180">
        <v>0</v>
      </c>
      <c r="L355" s="317"/>
      <c r="M355" s="317"/>
      <c r="N355" s="394"/>
      <c r="O355" s="397"/>
      <c r="P355" s="397"/>
    </row>
    <row r="356" spans="1:16" s="186" customFormat="1" x14ac:dyDescent="0.25">
      <c r="A356" s="184"/>
      <c r="B356" s="224" t="s">
        <v>690</v>
      </c>
      <c r="C356" s="168" t="s">
        <v>671</v>
      </c>
      <c r="D356" s="168" t="s">
        <v>197</v>
      </c>
      <c r="E356" s="168" t="s">
        <v>183</v>
      </c>
      <c r="F356" s="169"/>
      <c r="G356" s="168"/>
      <c r="H356" s="187">
        <f>H359+H360+H361</f>
        <v>310446</v>
      </c>
      <c r="I356" s="188">
        <f>I359+I360+I361</f>
        <v>2755.9</v>
      </c>
      <c r="J356" s="188">
        <f t="shared" ref="J356:P356" si="117">J359+J360+J361</f>
        <v>0</v>
      </c>
      <c r="K356" s="188">
        <f t="shared" si="117"/>
        <v>0</v>
      </c>
      <c r="L356" s="188">
        <f t="shared" si="117"/>
        <v>0</v>
      </c>
      <c r="M356" s="188" t="e">
        <f t="shared" si="117"/>
        <v>#VALUE!</v>
      </c>
      <c r="N356" s="188">
        <f t="shared" si="117"/>
        <v>0</v>
      </c>
      <c r="O356" s="188">
        <f t="shared" si="117"/>
        <v>2755.9</v>
      </c>
      <c r="P356" s="188">
        <f t="shared" si="117"/>
        <v>2755.9</v>
      </c>
    </row>
    <row r="357" spans="1:16" s="186" customFormat="1" ht="30" x14ac:dyDescent="0.25">
      <c r="A357" s="184"/>
      <c r="B357" s="173" t="s">
        <v>691</v>
      </c>
      <c r="C357" s="174" t="s">
        <v>671</v>
      </c>
      <c r="D357" s="174" t="s">
        <v>197</v>
      </c>
      <c r="E357" s="174" t="s">
        <v>183</v>
      </c>
      <c r="F357" s="175" t="s">
        <v>692</v>
      </c>
      <c r="G357" s="174"/>
      <c r="H357" s="179"/>
      <c r="I357" s="180">
        <f>I358</f>
        <v>2755.9</v>
      </c>
      <c r="J357" s="180">
        <f t="shared" ref="J357:P357" si="118">J358</f>
        <v>0</v>
      </c>
      <c r="K357" s="180">
        <f t="shared" si="118"/>
        <v>0</v>
      </c>
      <c r="L357" s="180">
        <f t="shared" si="118"/>
        <v>0</v>
      </c>
      <c r="M357" s="180" t="e">
        <f t="shared" si="118"/>
        <v>#VALUE!</v>
      </c>
      <c r="N357" s="180">
        <f t="shared" si="118"/>
        <v>0</v>
      </c>
      <c r="O357" s="180">
        <f t="shared" si="118"/>
        <v>2755.9</v>
      </c>
      <c r="P357" s="180">
        <f t="shared" si="118"/>
        <v>2755.9</v>
      </c>
    </row>
    <row r="358" spans="1:16" s="186" customFormat="1" ht="123.75" customHeight="1" x14ac:dyDescent="0.25">
      <c r="A358" s="184"/>
      <c r="B358" s="276" t="s">
        <v>693</v>
      </c>
      <c r="C358" s="174" t="s">
        <v>671</v>
      </c>
      <c r="D358" s="174" t="s">
        <v>197</v>
      </c>
      <c r="E358" s="174" t="s">
        <v>183</v>
      </c>
      <c r="F358" s="175" t="s">
        <v>694</v>
      </c>
      <c r="G358" s="174"/>
      <c r="H358" s="179"/>
      <c r="I358" s="180">
        <f>I359+I361</f>
        <v>2755.9</v>
      </c>
      <c r="J358" s="180">
        <f t="shared" ref="J358:P358" si="119">J359+J361</f>
        <v>0</v>
      </c>
      <c r="K358" s="180">
        <f t="shared" si="119"/>
        <v>0</v>
      </c>
      <c r="L358" s="180">
        <f t="shared" si="119"/>
        <v>0</v>
      </c>
      <c r="M358" s="180" t="e">
        <f t="shared" si="119"/>
        <v>#VALUE!</v>
      </c>
      <c r="N358" s="180">
        <f t="shared" si="119"/>
        <v>0</v>
      </c>
      <c r="O358" s="180">
        <f t="shared" si="119"/>
        <v>2755.9</v>
      </c>
      <c r="P358" s="180">
        <f t="shared" si="119"/>
        <v>2755.9</v>
      </c>
    </row>
    <row r="359" spans="1:16" s="186" customFormat="1" ht="74.25" customHeight="1" x14ac:dyDescent="0.25">
      <c r="A359" s="184"/>
      <c r="B359" s="173" t="s">
        <v>684</v>
      </c>
      <c r="C359" s="174" t="s">
        <v>671</v>
      </c>
      <c r="D359" s="174" t="s">
        <v>197</v>
      </c>
      <c r="E359" s="174" t="s">
        <v>183</v>
      </c>
      <c r="F359" s="178" t="s">
        <v>695</v>
      </c>
      <c r="G359" s="174" t="s">
        <v>345</v>
      </c>
      <c r="H359" s="179">
        <v>295446</v>
      </c>
      <c r="I359" s="272">
        <v>2596.6</v>
      </c>
      <c r="L359" s="317"/>
      <c r="M359" s="317">
        <v>259.60000000000002</v>
      </c>
      <c r="N359" s="394"/>
      <c r="O359" s="272">
        <v>2596.6</v>
      </c>
      <c r="P359" s="272">
        <v>2596.6</v>
      </c>
    </row>
    <row r="360" spans="1:16" s="186" customFormat="1" ht="31.5" hidden="1" customHeight="1" x14ac:dyDescent="0.25">
      <c r="A360" s="184"/>
      <c r="B360" s="203" t="s">
        <v>696</v>
      </c>
      <c r="C360" s="174" t="s">
        <v>671</v>
      </c>
      <c r="D360" s="174" t="s">
        <v>197</v>
      </c>
      <c r="E360" s="174" t="s">
        <v>183</v>
      </c>
      <c r="F360" s="178" t="s">
        <v>697</v>
      </c>
      <c r="G360" s="174" t="s">
        <v>348</v>
      </c>
      <c r="H360" s="179">
        <v>0</v>
      </c>
      <c r="I360" s="272"/>
      <c r="L360" s="317"/>
      <c r="M360" s="317"/>
      <c r="N360" s="394"/>
      <c r="O360" s="397"/>
      <c r="P360" s="397"/>
    </row>
    <row r="361" spans="1:16" s="186" customFormat="1" ht="60" x14ac:dyDescent="0.25">
      <c r="A361" s="184"/>
      <c r="B361" s="173" t="s">
        <v>687</v>
      </c>
      <c r="C361" s="174" t="s">
        <v>671</v>
      </c>
      <c r="D361" s="174" t="s">
        <v>197</v>
      </c>
      <c r="E361" s="174" t="s">
        <v>183</v>
      </c>
      <c r="F361" s="178" t="s">
        <v>695</v>
      </c>
      <c r="G361" s="174" t="s">
        <v>348</v>
      </c>
      <c r="H361" s="179">
        <v>15000</v>
      </c>
      <c r="I361" s="272">
        <v>159.30000000000001</v>
      </c>
      <c r="L361" s="317"/>
      <c r="M361" s="317" t="s">
        <v>874</v>
      </c>
      <c r="N361" s="394"/>
      <c r="O361" s="272">
        <v>159.30000000000001</v>
      </c>
      <c r="P361" s="272">
        <v>159.30000000000001</v>
      </c>
    </row>
    <row r="362" spans="1:16" s="186" customFormat="1" x14ac:dyDescent="0.25">
      <c r="A362" s="184"/>
      <c r="B362" s="224" t="s">
        <v>698</v>
      </c>
      <c r="C362" s="168" t="s">
        <v>671</v>
      </c>
      <c r="D362" s="168" t="s">
        <v>197</v>
      </c>
      <c r="E362" s="168" t="s">
        <v>183</v>
      </c>
      <c r="F362" s="169"/>
      <c r="G362" s="168"/>
      <c r="H362" s="187">
        <f>H365+H366+H367+H368</f>
        <v>509910</v>
      </c>
      <c r="I362" s="188">
        <f>I365+I366+I367+I368</f>
        <v>251.2</v>
      </c>
      <c r="J362" s="188">
        <f t="shared" ref="J362:P362" si="120">J365+J366+J367+J368</f>
        <v>0</v>
      </c>
      <c r="K362" s="188">
        <f t="shared" si="120"/>
        <v>0</v>
      </c>
      <c r="L362" s="188">
        <f t="shared" si="120"/>
        <v>0</v>
      </c>
      <c r="M362" s="188">
        <f t="shared" si="120"/>
        <v>24.6</v>
      </c>
      <c r="N362" s="188">
        <f t="shared" si="120"/>
        <v>0</v>
      </c>
      <c r="O362" s="188">
        <f t="shared" si="120"/>
        <v>251.2</v>
      </c>
      <c r="P362" s="188">
        <f t="shared" si="120"/>
        <v>251.2</v>
      </c>
    </row>
    <row r="363" spans="1:16" s="186" customFormat="1" ht="45" x14ac:dyDescent="0.25">
      <c r="A363" s="184"/>
      <c r="B363" s="173" t="s">
        <v>699</v>
      </c>
      <c r="C363" s="174" t="s">
        <v>671</v>
      </c>
      <c r="D363" s="174" t="s">
        <v>197</v>
      </c>
      <c r="E363" s="174" t="s">
        <v>183</v>
      </c>
      <c r="F363" s="175" t="s">
        <v>700</v>
      </c>
      <c r="G363" s="174"/>
      <c r="H363" s="179"/>
      <c r="I363" s="180">
        <f>I364</f>
        <v>251.2</v>
      </c>
      <c r="J363" s="180">
        <f t="shared" ref="J363:P363" si="121">J364</f>
        <v>0</v>
      </c>
      <c r="K363" s="180">
        <f t="shared" si="121"/>
        <v>0</v>
      </c>
      <c r="L363" s="180">
        <f t="shared" si="121"/>
        <v>0</v>
      </c>
      <c r="M363" s="180">
        <f t="shared" si="121"/>
        <v>24.6</v>
      </c>
      <c r="N363" s="180">
        <f t="shared" si="121"/>
        <v>0</v>
      </c>
      <c r="O363" s="180">
        <f t="shared" si="121"/>
        <v>251.2</v>
      </c>
      <c r="P363" s="180">
        <f t="shared" si="121"/>
        <v>251.2</v>
      </c>
    </row>
    <row r="364" spans="1:16" s="186" customFormat="1" ht="45" x14ac:dyDescent="0.25">
      <c r="A364" s="184"/>
      <c r="B364" s="277" t="s">
        <v>701</v>
      </c>
      <c r="C364" s="174" t="s">
        <v>671</v>
      </c>
      <c r="D364" s="174" t="s">
        <v>197</v>
      </c>
      <c r="E364" s="174" t="s">
        <v>183</v>
      </c>
      <c r="F364" s="175" t="s">
        <v>702</v>
      </c>
      <c r="G364" s="174"/>
      <c r="H364" s="179"/>
      <c r="I364" s="180">
        <f>I365+I367</f>
        <v>251.2</v>
      </c>
      <c r="J364" s="180">
        <f t="shared" ref="J364:P364" si="122">J365+J367</f>
        <v>0</v>
      </c>
      <c r="K364" s="180">
        <f t="shared" si="122"/>
        <v>0</v>
      </c>
      <c r="L364" s="180">
        <f t="shared" si="122"/>
        <v>0</v>
      </c>
      <c r="M364" s="180">
        <f t="shared" si="122"/>
        <v>24.6</v>
      </c>
      <c r="N364" s="180">
        <f t="shared" si="122"/>
        <v>0</v>
      </c>
      <c r="O364" s="180">
        <f t="shared" si="122"/>
        <v>251.2</v>
      </c>
      <c r="P364" s="180">
        <f t="shared" si="122"/>
        <v>251.2</v>
      </c>
    </row>
    <row r="365" spans="1:16" s="186" customFormat="1" ht="92.25" customHeight="1" x14ac:dyDescent="0.25">
      <c r="A365" s="184"/>
      <c r="B365" s="173" t="s">
        <v>684</v>
      </c>
      <c r="C365" s="174" t="s">
        <v>671</v>
      </c>
      <c r="D365" s="174" t="s">
        <v>197</v>
      </c>
      <c r="E365" s="174" t="s">
        <v>183</v>
      </c>
      <c r="F365" s="278" t="s">
        <v>703</v>
      </c>
      <c r="G365" s="174" t="s">
        <v>345</v>
      </c>
      <c r="H365" s="179">
        <v>488910</v>
      </c>
      <c r="I365" s="272">
        <v>246.2</v>
      </c>
      <c r="L365" s="317"/>
      <c r="M365" s="317">
        <v>24.6</v>
      </c>
      <c r="N365" s="394"/>
      <c r="O365" s="272">
        <v>246.2</v>
      </c>
      <c r="P365" s="272">
        <v>246.2</v>
      </c>
    </row>
    <row r="366" spans="1:16" s="186" customFormat="1" ht="47.25" hidden="1" customHeight="1" x14ac:dyDescent="0.25">
      <c r="A366" s="184"/>
      <c r="B366" s="203" t="s">
        <v>704</v>
      </c>
      <c r="C366" s="174" t="s">
        <v>671</v>
      </c>
      <c r="D366" s="174" t="s">
        <v>197</v>
      </c>
      <c r="E366" s="174" t="s">
        <v>183</v>
      </c>
      <c r="F366" s="178" t="s">
        <v>705</v>
      </c>
      <c r="G366" s="174" t="s">
        <v>584</v>
      </c>
      <c r="H366" s="179">
        <v>0</v>
      </c>
      <c r="I366" s="272"/>
      <c r="L366" s="317"/>
      <c r="M366" s="317"/>
      <c r="N366" s="394"/>
      <c r="O366" s="397"/>
      <c r="P366" s="397"/>
    </row>
    <row r="367" spans="1:16" s="186" customFormat="1" ht="61.5" customHeight="1" x14ac:dyDescent="0.25">
      <c r="A367" s="184"/>
      <c r="B367" s="173" t="s">
        <v>687</v>
      </c>
      <c r="C367" s="174" t="s">
        <v>671</v>
      </c>
      <c r="D367" s="174" t="s">
        <v>197</v>
      </c>
      <c r="E367" s="174" t="s">
        <v>183</v>
      </c>
      <c r="F367" s="278" t="s">
        <v>703</v>
      </c>
      <c r="G367" s="174" t="s">
        <v>348</v>
      </c>
      <c r="H367" s="179">
        <v>21000</v>
      </c>
      <c r="I367" s="272">
        <v>5</v>
      </c>
      <c r="L367" s="317"/>
      <c r="M367" s="317"/>
      <c r="N367" s="394"/>
      <c r="O367" s="272">
        <v>5</v>
      </c>
      <c r="P367" s="272">
        <v>5</v>
      </c>
    </row>
    <row r="368" spans="1:16" s="186" customFormat="1" ht="15.75" hidden="1" customHeight="1" x14ac:dyDescent="0.25">
      <c r="A368" s="184"/>
      <c r="B368" s="178" t="s">
        <v>349</v>
      </c>
      <c r="C368" s="174" t="s">
        <v>671</v>
      </c>
      <c r="D368" s="174" t="s">
        <v>197</v>
      </c>
      <c r="E368" s="174" t="s">
        <v>183</v>
      </c>
      <c r="F368" s="178" t="s">
        <v>705</v>
      </c>
      <c r="G368" s="174" t="s">
        <v>351</v>
      </c>
      <c r="H368" s="179">
        <v>0</v>
      </c>
      <c r="I368" s="180">
        <v>0</v>
      </c>
      <c r="L368" s="317"/>
      <c r="M368" s="317"/>
      <c r="N368" s="394"/>
      <c r="O368" s="397"/>
      <c r="P368" s="397"/>
    </row>
    <row r="369" spans="1:16" s="186" customFormat="1" ht="28.5" x14ac:dyDescent="0.25">
      <c r="A369" s="184"/>
      <c r="B369" s="224" t="s">
        <v>706</v>
      </c>
      <c r="C369" s="168" t="s">
        <v>671</v>
      </c>
      <c r="D369" s="168" t="s">
        <v>197</v>
      </c>
      <c r="E369" s="168" t="s">
        <v>292</v>
      </c>
      <c r="F369" s="169"/>
      <c r="G369" s="168"/>
      <c r="H369" s="187">
        <f>H374+H375</f>
        <v>378148</v>
      </c>
      <c r="I369" s="188">
        <f>I374+I377</f>
        <v>752.5</v>
      </c>
      <c r="J369" s="188">
        <f t="shared" ref="J369:P369" si="123">J374+J377</f>
        <v>283.60000000000002</v>
      </c>
      <c r="K369" s="188">
        <f t="shared" si="123"/>
        <v>283.60000000000002</v>
      </c>
      <c r="L369" s="188">
        <f t="shared" si="123"/>
        <v>283.60000000000002</v>
      </c>
      <c r="M369" s="188">
        <f t="shared" si="123"/>
        <v>283.60000000000002</v>
      </c>
      <c r="N369" s="188">
        <f t="shared" si="123"/>
        <v>283.60000000000002</v>
      </c>
      <c r="O369" s="188">
        <f t="shared" si="123"/>
        <v>752.5</v>
      </c>
      <c r="P369" s="188">
        <f t="shared" si="123"/>
        <v>752.5</v>
      </c>
    </row>
    <row r="370" spans="1:16" s="186" customFormat="1" x14ac:dyDescent="0.25">
      <c r="A370" s="184"/>
      <c r="B370" s="279" t="s">
        <v>287</v>
      </c>
      <c r="C370" s="174" t="s">
        <v>671</v>
      </c>
      <c r="D370" s="174" t="s">
        <v>197</v>
      </c>
      <c r="E370" s="174" t="s">
        <v>292</v>
      </c>
      <c r="F370" s="175"/>
      <c r="G370" s="168"/>
      <c r="H370" s="187">
        <f>H374</f>
        <v>378148</v>
      </c>
      <c r="I370" s="180">
        <f>I374</f>
        <v>283.60000000000002</v>
      </c>
      <c r="J370" s="180">
        <f t="shared" ref="J370:P370" si="124">J374</f>
        <v>283.60000000000002</v>
      </c>
      <c r="K370" s="180">
        <f t="shared" si="124"/>
        <v>283.60000000000002</v>
      </c>
      <c r="L370" s="180">
        <f t="shared" si="124"/>
        <v>283.60000000000002</v>
      </c>
      <c r="M370" s="180">
        <f t="shared" si="124"/>
        <v>283.60000000000002</v>
      </c>
      <c r="N370" s="180">
        <f t="shared" si="124"/>
        <v>283.60000000000002</v>
      </c>
      <c r="O370" s="180">
        <f t="shared" si="124"/>
        <v>283.60000000000002</v>
      </c>
      <c r="P370" s="180">
        <f t="shared" si="124"/>
        <v>283.60000000000002</v>
      </c>
    </row>
    <row r="371" spans="1:16" s="186" customFormat="1" x14ac:dyDescent="0.25">
      <c r="A371" s="184"/>
      <c r="B371" s="280" t="s">
        <v>707</v>
      </c>
      <c r="C371" s="174" t="s">
        <v>671</v>
      </c>
      <c r="D371" s="174" t="s">
        <v>197</v>
      </c>
      <c r="E371" s="174" t="s">
        <v>292</v>
      </c>
      <c r="F371" s="175" t="s">
        <v>295</v>
      </c>
      <c r="G371" s="168"/>
      <c r="H371" s="187"/>
      <c r="I371" s="180">
        <f>I372</f>
        <v>283.60000000000002</v>
      </c>
      <c r="J371" s="180">
        <f t="shared" ref="J371:P373" si="125">J372</f>
        <v>283.60000000000002</v>
      </c>
      <c r="K371" s="180">
        <f t="shared" si="125"/>
        <v>283.60000000000002</v>
      </c>
      <c r="L371" s="180">
        <f t="shared" si="125"/>
        <v>283.60000000000002</v>
      </c>
      <c r="M371" s="180">
        <f t="shared" si="125"/>
        <v>283.60000000000002</v>
      </c>
      <c r="N371" s="180">
        <f t="shared" si="125"/>
        <v>283.60000000000002</v>
      </c>
      <c r="O371" s="180">
        <f t="shared" si="125"/>
        <v>283.60000000000002</v>
      </c>
      <c r="P371" s="180">
        <f t="shared" si="125"/>
        <v>283.60000000000002</v>
      </c>
    </row>
    <row r="372" spans="1:16" s="186" customFormat="1" ht="45" x14ac:dyDescent="0.25">
      <c r="A372" s="184"/>
      <c r="B372" s="281" t="s">
        <v>708</v>
      </c>
      <c r="C372" s="174" t="s">
        <v>671</v>
      </c>
      <c r="D372" s="174" t="s">
        <v>197</v>
      </c>
      <c r="E372" s="174" t="s">
        <v>292</v>
      </c>
      <c r="F372" s="175" t="s">
        <v>709</v>
      </c>
      <c r="G372" s="168"/>
      <c r="H372" s="187"/>
      <c r="I372" s="180">
        <f>I373</f>
        <v>283.60000000000002</v>
      </c>
      <c r="J372" s="180">
        <f t="shared" si="125"/>
        <v>283.60000000000002</v>
      </c>
      <c r="K372" s="180">
        <f t="shared" si="125"/>
        <v>283.60000000000002</v>
      </c>
      <c r="L372" s="180">
        <f t="shared" si="125"/>
        <v>283.60000000000002</v>
      </c>
      <c r="M372" s="180">
        <f t="shared" si="125"/>
        <v>283.60000000000002</v>
      </c>
      <c r="N372" s="180">
        <f t="shared" si="125"/>
        <v>283.60000000000002</v>
      </c>
      <c r="O372" s="180">
        <f t="shared" si="125"/>
        <v>283.60000000000002</v>
      </c>
      <c r="P372" s="180">
        <f t="shared" si="125"/>
        <v>283.60000000000002</v>
      </c>
    </row>
    <row r="373" spans="1:16" s="186" customFormat="1" ht="30" x14ac:dyDescent="0.25">
      <c r="A373" s="184"/>
      <c r="B373" s="282" t="s">
        <v>710</v>
      </c>
      <c r="C373" s="174" t="s">
        <v>671</v>
      </c>
      <c r="D373" s="174" t="s">
        <v>197</v>
      </c>
      <c r="E373" s="174" t="s">
        <v>292</v>
      </c>
      <c r="F373" s="175" t="s">
        <v>711</v>
      </c>
      <c r="G373" s="168"/>
      <c r="H373" s="187"/>
      <c r="I373" s="180">
        <f>I374</f>
        <v>283.60000000000002</v>
      </c>
      <c r="J373" s="180">
        <f t="shared" si="125"/>
        <v>283.60000000000002</v>
      </c>
      <c r="K373" s="180">
        <f t="shared" si="125"/>
        <v>283.60000000000002</v>
      </c>
      <c r="L373" s="180">
        <f t="shared" si="125"/>
        <v>283.60000000000002</v>
      </c>
      <c r="M373" s="180">
        <f t="shared" si="125"/>
        <v>283.60000000000002</v>
      </c>
      <c r="N373" s="180">
        <f t="shared" si="125"/>
        <v>283.60000000000002</v>
      </c>
      <c r="O373" s="180">
        <f t="shared" si="125"/>
        <v>283.60000000000002</v>
      </c>
      <c r="P373" s="180">
        <f t="shared" si="125"/>
        <v>283.60000000000002</v>
      </c>
    </row>
    <row r="374" spans="1:16" s="186" customFormat="1" ht="45" customHeight="1" x14ac:dyDescent="0.25">
      <c r="A374" s="184"/>
      <c r="B374" s="173" t="s">
        <v>343</v>
      </c>
      <c r="C374" s="174" t="s">
        <v>671</v>
      </c>
      <c r="D374" s="174" t="s">
        <v>197</v>
      </c>
      <c r="E374" s="174" t="s">
        <v>292</v>
      </c>
      <c r="F374" s="178" t="s">
        <v>712</v>
      </c>
      <c r="G374" s="174" t="s">
        <v>345</v>
      </c>
      <c r="H374" s="179">
        <v>378148</v>
      </c>
      <c r="I374" s="272">
        <v>283.60000000000002</v>
      </c>
      <c r="J374" s="272">
        <v>283.60000000000002</v>
      </c>
      <c r="K374" s="272">
        <v>283.60000000000002</v>
      </c>
      <c r="L374" s="272">
        <v>283.60000000000002</v>
      </c>
      <c r="M374" s="272">
        <v>283.60000000000002</v>
      </c>
      <c r="N374" s="272">
        <v>283.60000000000002</v>
      </c>
      <c r="O374" s="272">
        <v>283.60000000000002</v>
      </c>
      <c r="P374" s="272">
        <v>283.60000000000002</v>
      </c>
    </row>
    <row r="375" spans="1:16" s="186" customFormat="1" ht="15.75" hidden="1" customHeight="1" x14ac:dyDescent="0.25">
      <c r="A375" s="184"/>
      <c r="B375" s="178" t="s">
        <v>713</v>
      </c>
      <c r="C375" s="174" t="s">
        <v>671</v>
      </c>
      <c r="D375" s="174" t="s">
        <v>197</v>
      </c>
      <c r="E375" s="174" t="s">
        <v>292</v>
      </c>
      <c r="F375" s="178" t="s">
        <v>369</v>
      </c>
      <c r="G375" s="174" t="s">
        <v>714</v>
      </c>
      <c r="H375" s="179">
        <v>0</v>
      </c>
      <c r="I375" s="180">
        <v>0</v>
      </c>
      <c r="L375" s="317"/>
      <c r="M375" s="317"/>
      <c r="N375" s="394"/>
      <c r="O375" s="397"/>
      <c r="P375" s="397"/>
    </row>
    <row r="376" spans="1:16" s="186" customFormat="1" ht="15.75" hidden="1" customHeight="1" x14ac:dyDescent="0.25">
      <c r="A376" s="184"/>
      <c r="B376" s="178"/>
      <c r="C376" s="174"/>
      <c r="D376" s="174"/>
      <c r="E376" s="174"/>
      <c r="F376" s="175"/>
      <c r="G376" s="174"/>
      <c r="H376" s="179"/>
      <c r="I376" s="180"/>
      <c r="L376" s="317"/>
      <c r="M376" s="317"/>
      <c r="N376" s="394"/>
      <c r="O376" s="397"/>
      <c r="P376" s="397"/>
    </row>
    <row r="377" spans="1:16" s="186" customFormat="1" ht="28.5" x14ac:dyDescent="0.25">
      <c r="A377" s="184"/>
      <c r="B377" s="224" t="s">
        <v>715</v>
      </c>
      <c r="C377" s="168" t="s">
        <v>671</v>
      </c>
      <c r="D377" s="168" t="s">
        <v>197</v>
      </c>
      <c r="E377" s="168" t="s">
        <v>292</v>
      </c>
      <c r="F377" s="169"/>
      <c r="G377" s="168"/>
      <c r="H377" s="187">
        <f>H381+H382+H383</f>
        <v>542816</v>
      </c>
      <c r="I377" s="188">
        <f>I381+I382+I383</f>
        <v>468.90000000000003</v>
      </c>
      <c r="J377" s="188">
        <f t="shared" ref="J377:P377" si="126">J381+J382+J383</f>
        <v>0</v>
      </c>
      <c r="K377" s="188">
        <f t="shared" si="126"/>
        <v>0</v>
      </c>
      <c r="L377" s="188">
        <f t="shared" si="126"/>
        <v>0</v>
      </c>
      <c r="M377" s="188">
        <f t="shared" si="126"/>
        <v>0</v>
      </c>
      <c r="N377" s="188">
        <f t="shared" si="126"/>
        <v>0</v>
      </c>
      <c r="O377" s="188">
        <f t="shared" si="126"/>
        <v>468.90000000000003</v>
      </c>
      <c r="P377" s="188">
        <f t="shared" si="126"/>
        <v>468.90000000000003</v>
      </c>
    </row>
    <row r="378" spans="1:16" s="186" customFormat="1" x14ac:dyDescent="0.25">
      <c r="A378" s="184"/>
      <c r="B378" s="280" t="s">
        <v>707</v>
      </c>
      <c r="C378" s="174" t="s">
        <v>671</v>
      </c>
      <c r="D378" s="174" t="s">
        <v>197</v>
      </c>
      <c r="E378" s="174" t="s">
        <v>292</v>
      </c>
      <c r="F378" s="169"/>
      <c r="G378" s="168"/>
      <c r="H378" s="187"/>
      <c r="I378" s="180">
        <f>I379</f>
        <v>468.90000000000003</v>
      </c>
      <c r="J378" s="180">
        <f t="shared" ref="J378:P379" si="127">J379</f>
        <v>0</v>
      </c>
      <c r="K378" s="180">
        <f t="shared" si="127"/>
        <v>0</v>
      </c>
      <c r="L378" s="180">
        <f t="shared" si="127"/>
        <v>0</v>
      </c>
      <c r="M378" s="180">
        <f t="shared" si="127"/>
        <v>0</v>
      </c>
      <c r="N378" s="180">
        <f t="shared" si="127"/>
        <v>0</v>
      </c>
      <c r="O378" s="180">
        <f t="shared" si="127"/>
        <v>468.90000000000003</v>
      </c>
      <c r="P378" s="180">
        <f t="shared" si="127"/>
        <v>468.90000000000003</v>
      </c>
    </row>
    <row r="379" spans="1:16" s="186" customFormat="1" ht="45" x14ac:dyDescent="0.25">
      <c r="A379" s="184"/>
      <c r="B379" s="281" t="s">
        <v>708</v>
      </c>
      <c r="C379" s="174" t="s">
        <v>671</v>
      </c>
      <c r="D379" s="174" t="s">
        <v>197</v>
      </c>
      <c r="E379" s="174" t="s">
        <v>292</v>
      </c>
      <c r="F379" s="175" t="s">
        <v>709</v>
      </c>
      <c r="G379" s="168"/>
      <c r="H379" s="187"/>
      <c r="I379" s="180">
        <f>I380</f>
        <v>468.90000000000003</v>
      </c>
      <c r="J379" s="180">
        <f t="shared" si="127"/>
        <v>0</v>
      </c>
      <c r="K379" s="180">
        <f t="shared" si="127"/>
        <v>0</v>
      </c>
      <c r="L379" s="180">
        <f t="shared" si="127"/>
        <v>0</v>
      </c>
      <c r="M379" s="180">
        <f t="shared" si="127"/>
        <v>0</v>
      </c>
      <c r="N379" s="180">
        <f t="shared" si="127"/>
        <v>0</v>
      </c>
      <c r="O379" s="180">
        <f t="shared" si="127"/>
        <v>468.90000000000003</v>
      </c>
      <c r="P379" s="180">
        <f t="shared" si="127"/>
        <v>468.90000000000003</v>
      </c>
    </row>
    <row r="380" spans="1:16" s="186" customFormat="1" ht="40.5" customHeight="1" x14ac:dyDescent="0.25">
      <c r="A380" s="184"/>
      <c r="B380" s="282" t="s">
        <v>710</v>
      </c>
      <c r="C380" s="174" t="s">
        <v>671</v>
      </c>
      <c r="D380" s="174" t="s">
        <v>197</v>
      </c>
      <c r="E380" s="174" t="s">
        <v>292</v>
      </c>
      <c r="F380" s="175" t="s">
        <v>711</v>
      </c>
      <c r="G380" s="168"/>
      <c r="H380" s="187"/>
      <c r="I380" s="180">
        <f>I381+I382</f>
        <v>468.90000000000003</v>
      </c>
      <c r="J380" s="180">
        <f t="shared" ref="J380:P380" si="128">J381+J382</f>
        <v>0</v>
      </c>
      <c r="K380" s="180">
        <f t="shared" si="128"/>
        <v>0</v>
      </c>
      <c r="L380" s="180">
        <f t="shared" si="128"/>
        <v>0</v>
      </c>
      <c r="M380" s="180">
        <f t="shared" si="128"/>
        <v>0</v>
      </c>
      <c r="N380" s="180">
        <f t="shared" si="128"/>
        <v>0</v>
      </c>
      <c r="O380" s="180">
        <f t="shared" si="128"/>
        <v>468.90000000000003</v>
      </c>
      <c r="P380" s="180">
        <f t="shared" si="128"/>
        <v>468.90000000000003</v>
      </c>
    </row>
    <row r="381" spans="1:16" s="186" customFormat="1" ht="105" x14ac:dyDescent="0.25">
      <c r="A381" s="184"/>
      <c r="B381" s="173" t="s">
        <v>684</v>
      </c>
      <c r="C381" s="174" t="s">
        <v>671</v>
      </c>
      <c r="D381" s="174" t="s">
        <v>197</v>
      </c>
      <c r="E381" s="174" t="s">
        <v>292</v>
      </c>
      <c r="F381" s="178" t="s">
        <v>716</v>
      </c>
      <c r="G381" s="174" t="s">
        <v>345</v>
      </c>
      <c r="H381" s="179">
        <v>501816</v>
      </c>
      <c r="I381" s="272">
        <v>414.3</v>
      </c>
      <c r="L381" s="317"/>
      <c r="M381" s="317"/>
      <c r="N381" s="394"/>
      <c r="O381" s="272">
        <v>414.3</v>
      </c>
      <c r="P381" s="272">
        <v>414.3</v>
      </c>
    </row>
    <row r="382" spans="1:16" s="186" customFormat="1" ht="57.75" customHeight="1" x14ac:dyDescent="0.25">
      <c r="A382" s="184"/>
      <c r="B382" s="173" t="s">
        <v>687</v>
      </c>
      <c r="C382" s="174" t="s">
        <v>671</v>
      </c>
      <c r="D382" s="174" t="s">
        <v>197</v>
      </c>
      <c r="E382" s="174" t="s">
        <v>292</v>
      </c>
      <c r="F382" s="178" t="s">
        <v>716</v>
      </c>
      <c r="G382" s="174" t="s">
        <v>348</v>
      </c>
      <c r="H382" s="179">
        <v>41000</v>
      </c>
      <c r="I382" s="272">
        <v>54.6</v>
      </c>
      <c r="L382" s="317"/>
      <c r="M382" s="317"/>
      <c r="N382" s="394"/>
      <c r="O382" s="272">
        <v>54.6</v>
      </c>
      <c r="P382" s="272">
        <v>54.6</v>
      </c>
    </row>
    <row r="383" spans="1:16" s="186" customFormat="1" ht="15.75" hidden="1" customHeight="1" x14ac:dyDescent="0.25">
      <c r="A383" s="184"/>
      <c r="B383" s="178" t="s">
        <v>349</v>
      </c>
      <c r="C383" s="174" t="s">
        <v>671</v>
      </c>
      <c r="D383" s="174" t="s">
        <v>197</v>
      </c>
      <c r="E383" s="174" t="s">
        <v>292</v>
      </c>
      <c r="F383" s="178" t="s">
        <v>717</v>
      </c>
      <c r="G383" s="174" t="s">
        <v>351</v>
      </c>
      <c r="H383" s="179">
        <v>0</v>
      </c>
      <c r="I383" s="180">
        <v>0</v>
      </c>
      <c r="L383" s="317"/>
      <c r="M383" s="317"/>
      <c r="N383" s="394"/>
      <c r="O383" s="397"/>
      <c r="P383" s="397"/>
    </row>
    <row r="384" spans="1:16" s="186" customFormat="1" ht="47.25" customHeight="1" x14ac:dyDescent="0.25">
      <c r="A384" s="182">
        <v>7</v>
      </c>
      <c r="B384" s="361" t="s">
        <v>718</v>
      </c>
      <c r="C384" s="160" t="s">
        <v>719</v>
      </c>
      <c r="D384" s="160"/>
      <c r="E384" s="160"/>
      <c r="F384" s="251"/>
      <c r="G384" s="160"/>
      <c r="H384" s="261">
        <f>H389+H394+H396+H398+H407+H402+H411</f>
        <v>15139497</v>
      </c>
      <c r="I384" s="262">
        <f>I389+I394+I396+I398+I407+I402+I411</f>
        <v>11669.699999999999</v>
      </c>
      <c r="J384" s="262">
        <f t="shared" ref="J384:P384" si="129">J389+J394+J396+J398+J407+J402+J411</f>
        <v>0</v>
      </c>
      <c r="K384" s="262">
        <f t="shared" si="129"/>
        <v>0</v>
      </c>
      <c r="L384" s="262">
        <f t="shared" si="129"/>
        <v>0</v>
      </c>
      <c r="M384" s="262">
        <f t="shared" si="129"/>
        <v>0</v>
      </c>
      <c r="N384" s="262">
        <f t="shared" si="129"/>
        <v>0</v>
      </c>
      <c r="O384" s="262">
        <f t="shared" si="129"/>
        <v>11532.5</v>
      </c>
      <c r="P384" s="262">
        <f t="shared" si="129"/>
        <v>11532.5</v>
      </c>
    </row>
    <row r="385" spans="1:16" s="186" customFormat="1" x14ac:dyDescent="0.25">
      <c r="A385" s="284"/>
      <c r="B385" s="224" t="s">
        <v>308</v>
      </c>
      <c r="C385" s="168" t="s">
        <v>719</v>
      </c>
      <c r="D385" s="168" t="s">
        <v>295</v>
      </c>
      <c r="E385" s="168" t="s">
        <v>190</v>
      </c>
      <c r="F385" s="169"/>
      <c r="G385" s="168"/>
      <c r="H385" s="187">
        <f>H389+H394+H396+H398+H402</f>
        <v>15086997</v>
      </c>
      <c r="I385" s="188">
        <f>I389+I394+I396+I398</f>
        <v>11617.199999999999</v>
      </c>
      <c r="J385" s="188">
        <f t="shared" ref="J385:P385" si="130">J389+J394+J396+J398</f>
        <v>0</v>
      </c>
      <c r="K385" s="188">
        <f t="shared" si="130"/>
        <v>0</v>
      </c>
      <c r="L385" s="188">
        <f t="shared" si="130"/>
        <v>0</v>
      </c>
      <c r="M385" s="188">
        <f t="shared" si="130"/>
        <v>0</v>
      </c>
      <c r="N385" s="188">
        <f t="shared" si="130"/>
        <v>0</v>
      </c>
      <c r="O385" s="188">
        <f t="shared" si="130"/>
        <v>11480</v>
      </c>
      <c r="P385" s="188">
        <f t="shared" si="130"/>
        <v>11480</v>
      </c>
    </row>
    <row r="386" spans="1:16" s="186" customFormat="1" ht="45" x14ac:dyDescent="0.25">
      <c r="A386" s="284"/>
      <c r="B386" s="173" t="s">
        <v>574</v>
      </c>
      <c r="C386" s="174" t="s">
        <v>719</v>
      </c>
      <c r="D386" s="174" t="s">
        <v>295</v>
      </c>
      <c r="E386" s="174" t="s">
        <v>190</v>
      </c>
      <c r="F386" s="175" t="s">
        <v>720</v>
      </c>
      <c r="G386" s="168"/>
      <c r="H386" s="187"/>
      <c r="I386" s="180">
        <f>I387</f>
        <v>11617.199999999999</v>
      </c>
      <c r="J386" s="180">
        <f t="shared" ref="J386:P387" si="131">J387</f>
        <v>0</v>
      </c>
      <c r="K386" s="180">
        <f t="shared" si="131"/>
        <v>0</v>
      </c>
      <c r="L386" s="180">
        <f t="shared" si="131"/>
        <v>0</v>
      </c>
      <c r="M386" s="180">
        <f t="shared" si="131"/>
        <v>0</v>
      </c>
      <c r="N386" s="180">
        <f t="shared" si="131"/>
        <v>0</v>
      </c>
      <c r="O386" s="180">
        <f t="shared" si="131"/>
        <v>11479.999999999998</v>
      </c>
      <c r="P386" s="180">
        <f t="shared" si="131"/>
        <v>11479.999999999998</v>
      </c>
    </row>
    <row r="387" spans="1:16" s="186" customFormat="1" ht="30" x14ac:dyDescent="0.25">
      <c r="A387" s="284"/>
      <c r="B387" s="203" t="s">
        <v>721</v>
      </c>
      <c r="C387" s="174" t="s">
        <v>719</v>
      </c>
      <c r="D387" s="174" t="s">
        <v>295</v>
      </c>
      <c r="E387" s="174" t="s">
        <v>190</v>
      </c>
      <c r="F387" s="175" t="s">
        <v>722</v>
      </c>
      <c r="G387" s="168"/>
      <c r="H387" s="187"/>
      <c r="I387" s="180">
        <f>I388</f>
        <v>11617.199999999999</v>
      </c>
      <c r="J387" s="180">
        <f t="shared" si="131"/>
        <v>0</v>
      </c>
      <c r="K387" s="180">
        <f t="shared" si="131"/>
        <v>0</v>
      </c>
      <c r="L387" s="180">
        <f t="shared" si="131"/>
        <v>0</v>
      </c>
      <c r="M387" s="180">
        <f t="shared" si="131"/>
        <v>0</v>
      </c>
      <c r="N387" s="180">
        <f t="shared" si="131"/>
        <v>0</v>
      </c>
      <c r="O387" s="180">
        <f t="shared" si="131"/>
        <v>11479.999999999998</v>
      </c>
      <c r="P387" s="180">
        <f t="shared" si="131"/>
        <v>11479.999999999998</v>
      </c>
    </row>
    <row r="388" spans="1:16" s="186" customFormat="1" ht="45" x14ac:dyDescent="0.25">
      <c r="A388" s="284"/>
      <c r="B388" s="173" t="s">
        <v>723</v>
      </c>
      <c r="C388" s="174" t="s">
        <v>719</v>
      </c>
      <c r="D388" s="174" t="s">
        <v>295</v>
      </c>
      <c r="E388" s="174" t="s">
        <v>190</v>
      </c>
      <c r="F388" s="175" t="s">
        <v>724</v>
      </c>
      <c r="G388" s="168"/>
      <c r="H388" s="187"/>
      <c r="I388" s="180">
        <f>I390+I392+I399+I397+I401</f>
        <v>11617.199999999999</v>
      </c>
      <c r="J388" s="180">
        <f t="shared" ref="J388:P388" si="132">J390+J392+J399+J397+J401</f>
        <v>0</v>
      </c>
      <c r="K388" s="180">
        <f t="shared" si="132"/>
        <v>0</v>
      </c>
      <c r="L388" s="180">
        <f t="shared" si="132"/>
        <v>0</v>
      </c>
      <c r="M388" s="180">
        <f t="shared" si="132"/>
        <v>0</v>
      </c>
      <c r="N388" s="180">
        <f t="shared" si="132"/>
        <v>0</v>
      </c>
      <c r="O388" s="180">
        <f t="shared" si="132"/>
        <v>11479.999999999998</v>
      </c>
      <c r="P388" s="180">
        <f t="shared" si="132"/>
        <v>11479.999999999998</v>
      </c>
    </row>
    <row r="389" spans="1:16" s="186" customFormat="1" x14ac:dyDescent="0.25">
      <c r="A389" s="184"/>
      <c r="B389" s="224" t="s">
        <v>725</v>
      </c>
      <c r="C389" s="168" t="s">
        <v>719</v>
      </c>
      <c r="D389" s="168" t="s">
        <v>295</v>
      </c>
      <c r="E389" s="168" t="s">
        <v>190</v>
      </c>
      <c r="F389" s="169"/>
      <c r="G389" s="168"/>
      <c r="H389" s="187">
        <f>H390+H391+H392+H393</f>
        <v>2135697</v>
      </c>
      <c r="I389" s="188">
        <f>I390+I391+I392+I393</f>
        <v>1073.3</v>
      </c>
      <c r="J389" s="188">
        <f t="shared" ref="J389:P389" si="133">J390+J391+J392+J393</f>
        <v>0</v>
      </c>
      <c r="K389" s="188">
        <f t="shared" si="133"/>
        <v>0</v>
      </c>
      <c r="L389" s="188">
        <f t="shared" si="133"/>
        <v>0</v>
      </c>
      <c r="M389" s="188">
        <f t="shared" si="133"/>
        <v>0</v>
      </c>
      <c r="N389" s="188">
        <f t="shared" si="133"/>
        <v>0</v>
      </c>
      <c r="O389" s="188">
        <f t="shared" si="133"/>
        <v>1073.3</v>
      </c>
      <c r="P389" s="188">
        <f t="shared" si="133"/>
        <v>1073.3</v>
      </c>
    </row>
    <row r="390" spans="1:16" s="186" customFormat="1" ht="58.5" customHeight="1" x14ac:dyDescent="0.25">
      <c r="A390" s="184"/>
      <c r="B390" s="173" t="s">
        <v>726</v>
      </c>
      <c r="C390" s="174" t="s">
        <v>719</v>
      </c>
      <c r="D390" s="174" t="s">
        <v>295</v>
      </c>
      <c r="E390" s="174" t="s">
        <v>190</v>
      </c>
      <c r="F390" s="175" t="s">
        <v>727</v>
      </c>
      <c r="G390" s="174" t="s">
        <v>348</v>
      </c>
      <c r="H390" s="179">
        <v>2121242</v>
      </c>
      <c r="I390" s="180">
        <v>1059.7</v>
      </c>
      <c r="L390" s="317"/>
      <c r="M390" s="317"/>
      <c r="N390" s="394"/>
      <c r="O390" s="180">
        <v>1059.7</v>
      </c>
      <c r="P390" s="180">
        <v>1059.7</v>
      </c>
    </row>
    <row r="391" spans="1:16" s="186" customFormat="1" ht="15.75" hidden="1" customHeight="1" x14ac:dyDescent="0.25">
      <c r="A391" s="184"/>
      <c r="B391" s="178" t="s">
        <v>349</v>
      </c>
      <c r="C391" s="174" t="s">
        <v>719</v>
      </c>
      <c r="D391" s="174" t="s">
        <v>295</v>
      </c>
      <c r="E391" s="174" t="s">
        <v>190</v>
      </c>
      <c r="F391" s="175" t="s">
        <v>728</v>
      </c>
      <c r="G391" s="174" t="s">
        <v>351</v>
      </c>
      <c r="H391" s="179">
        <v>0</v>
      </c>
      <c r="I391" s="180"/>
      <c r="L391" s="317"/>
      <c r="M391" s="317"/>
      <c r="N391" s="394"/>
      <c r="O391" s="397"/>
      <c r="P391" s="397"/>
    </row>
    <row r="392" spans="1:16" s="186" customFormat="1" ht="51" customHeight="1" x14ac:dyDescent="0.25">
      <c r="A392" s="184"/>
      <c r="B392" s="173" t="s">
        <v>729</v>
      </c>
      <c r="C392" s="174" t="s">
        <v>719</v>
      </c>
      <c r="D392" s="174" t="s">
        <v>295</v>
      </c>
      <c r="E392" s="174" t="s">
        <v>190</v>
      </c>
      <c r="F392" s="175" t="s">
        <v>727</v>
      </c>
      <c r="G392" s="174" t="s">
        <v>353</v>
      </c>
      <c r="H392" s="179">
        <v>14455</v>
      </c>
      <c r="I392" s="180">
        <v>13.6</v>
      </c>
      <c r="L392" s="317"/>
      <c r="M392" s="320"/>
      <c r="N392" s="394"/>
      <c r="O392" s="180">
        <v>13.6</v>
      </c>
      <c r="P392" s="180">
        <v>13.6</v>
      </c>
    </row>
    <row r="393" spans="1:16" s="186" customFormat="1" ht="30.75" customHeight="1" x14ac:dyDescent="0.25">
      <c r="A393" s="184"/>
      <c r="B393" s="178" t="s">
        <v>376</v>
      </c>
      <c r="C393" s="174" t="s">
        <v>719</v>
      </c>
      <c r="D393" s="174" t="s">
        <v>295</v>
      </c>
      <c r="E393" s="174" t="s">
        <v>190</v>
      </c>
      <c r="F393" s="175" t="s">
        <v>728</v>
      </c>
      <c r="G393" s="174" t="s">
        <v>377</v>
      </c>
      <c r="H393" s="179">
        <v>0</v>
      </c>
      <c r="I393" s="180">
        <v>0</v>
      </c>
      <c r="L393" s="317"/>
      <c r="M393" s="317"/>
      <c r="N393" s="394"/>
      <c r="O393" s="397">
        <v>0</v>
      </c>
      <c r="P393" s="397">
        <v>0</v>
      </c>
    </row>
    <row r="394" spans="1:16" s="186" customFormat="1" ht="15.75" hidden="1" customHeight="1" x14ac:dyDescent="0.25">
      <c r="A394" s="184"/>
      <c r="B394" s="366" t="s">
        <v>730</v>
      </c>
      <c r="C394" s="194" t="s">
        <v>719</v>
      </c>
      <c r="D394" s="194" t="s">
        <v>295</v>
      </c>
      <c r="E394" s="194" t="s">
        <v>190</v>
      </c>
      <c r="F394" s="195" t="s">
        <v>438</v>
      </c>
      <c r="G394" s="194" t="s">
        <v>181</v>
      </c>
      <c r="H394" s="285">
        <f>H395</f>
        <v>0</v>
      </c>
      <c r="I394" s="188">
        <f>I395</f>
        <v>0</v>
      </c>
      <c r="L394" s="317"/>
      <c r="M394" s="317"/>
      <c r="N394" s="394"/>
      <c r="O394" s="397"/>
      <c r="P394" s="397"/>
    </row>
    <row r="395" spans="1:16" s="186" customFormat="1" ht="47.25" hidden="1" customHeight="1" x14ac:dyDescent="0.25">
      <c r="A395" s="184"/>
      <c r="B395" s="173" t="s">
        <v>731</v>
      </c>
      <c r="C395" s="157" t="s">
        <v>719</v>
      </c>
      <c r="D395" s="157" t="s">
        <v>295</v>
      </c>
      <c r="E395" s="157" t="s">
        <v>190</v>
      </c>
      <c r="F395" s="199" t="s">
        <v>957</v>
      </c>
      <c r="G395" s="157" t="s">
        <v>345</v>
      </c>
      <c r="H395" s="286"/>
      <c r="I395" s="180"/>
      <c r="L395" s="317"/>
      <c r="M395" s="317"/>
      <c r="N395" s="394"/>
      <c r="O395" s="397"/>
      <c r="P395" s="397"/>
    </row>
    <row r="396" spans="1:16" s="210" customFormat="1" ht="14.25" customHeight="1" x14ac:dyDescent="0.2">
      <c r="A396" s="184"/>
      <c r="B396" s="253" t="s">
        <v>733</v>
      </c>
      <c r="C396" s="194" t="s">
        <v>719</v>
      </c>
      <c r="D396" s="194" t="s">
        <v>295</v>
      </c>
      <c r="E396" s="194" t="s">
        <v>190</v>
      </c>
      <c r="F396" s="195"/>
      <c r="G396" s="194"/>
      <c r="H396" s="285">
        <f>H397</f>
        <v>818500</v>
      </c>
      <c r="I396" s="188">
        <v>648</v>
      </c>
      <c r="J396" s="188">
        <f>J397</f>
        <v>0</v>
      </c>
      <c r="K396" s="188">
        <f>K397</f>
        <v>0</v>
      </c>
      <c r="L396" s="188">
        <f>L397</f>
        <v>0</v>
      </c>
      <c r="M396" s="188">
        <f>M397</f>
        <v>0</v>
      </c>
      <c r="N396" s="188">
        <f>N397</f>
        <v>0</v>
      </c>
      <c r="O396" s="188">
        <v>510.8</v>
      </c>
      <c r="P396" s="188">
        <v>510.8</v>
      </c>
    </row>
    <row r="397" spans="1:16" s="186" customFormat="1" ht="150" x14ac:dyDescent="0.25">
      <c r="A397" s="184"/>
      <c r="B397" s="243" t="s">
        <v>734</v>
      </c>
      <c r="C397" s="157" t="s">
        <v>719</v>
      </c>
      <c r="D397" s="157" t="s">
        <v>295</v>
      </c>
      <c r="E397" s="157" t="s">
        <v>190</v>
      </c>
      <c r="F397" s="199" t="s">
        <v>957</v>
      </c>
      <c r="G397" s="157" t="s">
        <v>345</v>
      </c>
      <c r="H397" s="286">
        <v>818500</v>
      </c>
      <c r="I397" s="272">
        <v>648</v>
      </c>
      <c r="L397" s="317"/>
      <c r="M397" s="317"/>
      <c r="N397" s="394"/>
      <c r="O397" s="272">
        <v>510.8</v>
      </c>
      <c r="P397" s="272">
        <v>510.8</v>
      </c>
    </row>
    <row r="398" spans="1:16" s="210" customFormat="1" ht="28.5" x14ac:dyDescent="0.2">
      <c r="A398" s="184"/>
      <c r="B398" s="190" t="s">
        <v>736</v>
      </c>
      <c r="C398" s="168" t="s">
        <v>719</v>
      </c>
      <c r="D398" s="168" t="s">
        <v>295</v>
      </c>
      <c r="E398" s="168" t="s">
        <v>190</v>
      </c>
      <c r="F398" s="169"/>
      <c r="G398" s="168"/>
      <c r="H398" s="187">
        <f>H399+H400+H401</f>
        <v>12132800</v>
      </c>
      <c r="I398" s="188">
        <f>I399+I400+I401</f>
        <v>9895.9</v>
      </c>
      <c r="J398" s="188">
        <f t="shared" ref="J398:P398" si="134">J399+J400+J401</f>
        <v>0</v>
      </c>
      <c r="K398" s="188">
        <f t="shared" si="134"/>
        <v>0</v>
      </c>
      <c r="L398" s="188">
        <f t="shared" si="134"/>
        <v>0</v>
      </c>
      <c r="M398" s="188">
        <f t="shared" si="134"/>
        <v>0</v>
      </c>
      <c r="N398" s="188">
        <f t="shared" si="134"/>
        <v>0</v>
      </c>
      <c r="O398" s="188">
        <f t="shared" si="134"/>
        <v>9895.9</v>
      </c>
      <c r="P398" s="188">
        <f t="shared" si="134"/>
        <v>9895.9</v>
      </c>
    </row>
    <row r="399" spans="1:16" s="186" customFormat="1" ht="95.25" customHeight="1" x14ac:dyDescent="0.25">
      <c r="A399" s="184"/>
      <c r="B399" s="173" t="s">
        <v>737</v>
      </c>
      <c r="C399" s="174" t="s">
        <v>719</v>
      </c>
      <c r="D399" s="174" t="s">
        <v>295</v>
      </c>
      <c r="E399" s="174" t="s">
        <v>190</v>
      </c>
      <c r="F399" s="175" t="s">
        <v>957</v>
      </c>
      <c r="G399" s="174" t="s">
        <v>345</v>
      </c>
      <c r="H399" s="179">
        <v>11802300</v>
      </c>
      <c r="I399" s="180">
        <v>9515.2999999999993</v>
      </c>
      <c r="L399" s="317"/>
      <c r="M399" s="317"/>
      <c r="N399" s="394"/>
      <c r="O399" s="180">
        <v>9515.2999999999993</v>
      </c>
      <c r="P399" s="180">
        <v>9515.2999999999993</v>
      </c>
    </row>
    <row r="400" spans="1:16" s="186" customFormat="1" ht="15.75" hidden="1" customHeight="1" x14ac:dyDescent="0.25">
      <c r="A400" s="184"/>
      <c r="B400" s="178" t="s">
        <v>368</v>
      </c>
      <c r="C400" s="174" t="s">
        <v>719</v>
      </c>
      <c r="D400" s="174" t="s">
        <v>295</v>
      </c>
      <c r="E400" s="174" t="s">
        <v>190</v>
      </c>
      <c r="F400" s="175" t="s">
        <v>739</v>
      </c>
      <c r="G400" s="174" t="s">
        <v>584</v>
      </c>
      <c r="H400" s="179">
        <v>0</v>
      </c>
      <c r="I400" s="180">
        <f>H400/1000</f>
        <v>0</v>
      </c>
      <c r="L400" s="317"/>
      <c r="M400" s="317"/>
      <c r="N400" s="394"/>
      <c r="O400" s="397"/>
      <c r="P400" s="397"/>
    </row>
    <row r="401" spans="1:16" s="186" customFormat="1" ht="44.25" customHeight="1" x14ac:dyDescent="0.25">
      <c r="A401" s="184"/>
      <c r="B401" s="173" t="s">
        <v>740</v>
      </c>
      <c r="C401" s="174" t="s">
        <v>719</v>
      </c>
      <c r="D401" s="174" t="s">
        <v>295</v>
      </c>
      <c r="E401" s="174" t="s">
        <v>190</v>
      </c>
      <c r="F401" s="175" t="s">
        <v>957</v>
      </c>
      <c r="G401" s="174" t="s">
        <v>348</v>
      </c>
      <c r="H401" s="179">
        <v>330500</v>
      </c>
      <c r="I401" s="180">
        <v>380.6</v>
      </c>
      <c r="L401" s="317"/>
      <c r="M401" s="317"/>
      <c r="N401" s="394"/>
      <c r="O401" s="180">
        <v>380.6</v>
      </c>
      <c r="P401" s="180">
        <v>380.6</v>
      </c>
    </row>
    <row r="402" spans="1:16" s="186" customFormat="1" ht="15" hidden="1" customHeight="1" x14ac:dyDescent="0.25">
      <c r="A402" s="184"/>
      <c r="B402" s="253" t="s">
        <v>310</v>
      </c>
      <c r="C402" s="168" t="s">
        <v>719</v>
      </c>
      <c r="D402" s="168" t="s">
        <v>295</v>
      </c>
      <c r="E402" s="168" t="s">
        <v>202</v>
      </c>
      <c r="F402" s="169"/>
      <c r="G402" s="168"/>
      <c r="H402" s="187">
        <f>H406</f>
        <v>0</v>
      </c>
      <c r="I402" s="188">
        <f>I403</f>
        <v>0</v>
      </c>
      <c r="L402" s="317"/>
      <c r="M402" s="317"/>
      <c r="N402" s="394"/>
      <c r="O402" s="397"/>
      <c r="P402" s="397"/>
    </row>
    <row r="403" spans="1:16" s="186" customFormat="1" ht="20.25" hidden="1" customHeight="1" x14ac:dyDescent="0.25">
      <c r="A403" s="184"/>
      <c r="B403" s="173" t="s">
        <v>574</v>
      </c>
      <c r="C403" s="174" t="s">
        <v>719</v>
      </c>
      <c r="D403" s="174" t="s">
        <v>295</v>
      </c>
      <c r="E403" s="174" t="s">
        <v>202</v>
      </c>
      <c r="F403" s="175" t="s">
        <v>292</v>
      </c>
      <c r="G403" s="168"/>
      <c r="H403" s="187"/>
      <c r="I403" s="180">
        <f>I404</f>
        <v>0</v>
      </c>
      <c r="L403" s="317"/>
      <c r="M403" s="317"/>
      <c r="N403" s="394"/>
      <c r="O403" s="397"/>
      <c r="P403" s="397"/>
    </row>
    <row r="404" spans="1:16" s="186" customFormat="1" ht="30" hidden="1" customHeight="1" x14ac:dyDescent="0.25">
      <c r="A404" s="184"/>
      <c r="B404" s="259" t="s">
        <v>741</v>
      </c>
      <c r="C404" s="174" t="s">
        <v>719</v>
      </c>
      <c r="D404" s="174" t="s">
        <v>295</v>
      </c>
      <c r="E404" s="174" t="s">
        <v>202</v>
      </c>
      <c r="F404" s="175" t="s">
        <v>742</v>
      </c>
      <c r="G404" s="168"/>
      <c r="H404" s="187"/>
      <c r="I404" s="180">
        <f>I405</f>
        <v>0</v>
      </c>
      <c r="L404" s="317"/>
      <c r="M404" s="317"/>
      <c r="N404" s="394"/>
      <c r="O404" s="397"/>
      <c r="P404" s="397"/>
    </row>
    <row r="405" spans="1:16" s="186" customFormat="1" ht="45" hidden="1" customHeight="1" x14ac:dyDescent="0.25">
      <c r="A405" s="184"/>
      <c r="B405" s="367" t="s">
        <v>743</v>
      </c>
      <c r="C405" s="174" t="s">
        <v>719</v>
      </c>
      <c r="D405" s="174" t="s">
        <v>295</v>
      </c>
      <c r="E405" s="174" t="s">
        <v>202</v>
      </c>
      <c r="F405" s="175" t="s">
        <v>744</v>
      </c>
      <c r="G405" s="168"/>
      <c r="H405" s="187"/>
      <c r="I405" s="180">
        <f>I406</f>
        <v>0</v>
      </c>
      <c r="L405" s="317"/>
      <c r="M405" s="317"/>
      <c r="N405" s="394"/>
      <c r="O405" s="397"/>
      <c r="P405" s="397"/>
    </row>
    <row r="406" spans="1:16" s="186" customFormat="1" ht="45" hidden="1" customHeight="1" x14ac:dyDescent="0.25">
      <c r="A406" s="184"/>
      <c r="B406" s="211" t="s">
        <v>745</v>
      </c>
      <c r="C406" s="174" t="s">
        <v>719</v>
      </c>
      <c r="D406" s="174" t="s">
        <v>295</v>
      </c>
      <c r="E406" s="174" t="s">
        <v>202</v>
      </c>
      <c r="F406" s="175" t="s">
        <v>746</v>
      </c>
      <c r="G406" s="174" t="s">
        <v>348</v>
      </c>
      <c r="H406" s="179">
        <v>0</v>
      </c>
      <c r="I406" s="180">
        <v>0</v>
      </c>
      <c r="L406" s="317"/>
      <c r="M406" s="317"/>
      <c r="N406" s="394"/>
      <c r="O406" s="397"/>
      <c r="P406" s="397"/>
    </row>
    <row r="407" spans="1:16" s="186" customFormat="1" ht="15.75" hidden="1" customHeight="1" x14ac:dyDescent="0.25">
      <c r="A407" s="184"/>
      <c r="B407" s="365" t="s">
        <v>323</v>
      </c>
      <c r="C407" s="168" t="s">
        <v>719</v>
      </c>
      <c r="D407" s="168" t="s">
        <v>210</v>
      </c>
      <c r="E407" s="168" t="s">
        <v>292</v>
      </c>
      <c r="F407" s="169" t="s">
        <v>438</v>
      </c>
      <c r="G407" s="168" t="s">
        <v>181</v>
      </c>
      <c r="H407" s="187">
        <f>H408+H409+H410</f>
        <v>0</v>
      </c>
      <c r="I407" s="188">
        <f>I408+I409+I410</f>
        <v>0</v>
      </c>
      <c r="L407" s="317"/>
      <c r="M407" s="317"/>
      <c r="N407" s="394"/>
      <c r="O407" s="397"/>
      <c r="P407" s="397"/>
    </row>
    <row r="408" spans="1:16" s="186" customFormat="1" ht="31.5" hidden="1" customHeight="1" x14ac:dyDescent="0.25">
      <c r="A408" s="184"/>
      <c r="B408" s="173" t="s">
        <v>591</v>
      </c>
      <c r="C408" s="174" t="s">
        <v>719</v>
      </c>
      <c r="D408" s="174" t="s">
        <v>210</v>
      </c>
      <c r="E408" s="174" t="s">
        <v>292</v>
      </c>
      <c r="F408" s="175" t="s">
        <v>954</v>
      </c>
      <c r="G408" s="174" t="s">
        <v>480</v>
      </c>
      <c r="H408" s="179"/>
      <c r="I408" s="180"/>
      <c r="L408" s="317"/>
      <c r="M408" s="317"/>
      <c r="N408" s="394"/>
      <c r="O408" s="397"/>
      <c r="P408" s="397"/>
    </row>
    <row r="409" spans="1:16" s="186" customFormat="1" ht="15.75" hidden="1" customHeight="1" x14ac:dyDescent="0.25">
      <c r="A409" s="184"/>
      <c r="B409" s="368" t="s">
        <v>748</v>
      </c>
      <c r="C409" s="174" t="s">
        <v>719</v>
      </c>
      <c r="D409" s="174" t="s">
        <v>210</v>
      </c>
      <c r="E409" s="174" t="s">
        <v>292</v>
      </c>
      <c r="F409" s="175" t="s">
        <v>954</v>
      </c>
      <c r="G409" s="174" t="s">
        <v>749</v>
      </c>
      <c r="H409" s="179"/>
      <c r="I409" s="180"/>
      <c r="L409" s="317"/>
      <c r="M409" s="317"/>
      <c r="N409" s="394"/>
      <c r="O409" s="397"/>
      <c r="P409" s="397"/>
    </row>
    <row r="410" spans="1:16" s="186" customFormat="1" ht="15.75" hidden="1" customHeight="1" x14ac:dyDescent="0.25">
      <c r="A410" s="184"/>
      <c r="B410" s="368" t="s">
        <v>750</v>
      </c>
      <c r="C410" s="174" t="s">
        <v>719</v>
      </c>
      <c r="D410" s="174" t="s">
        <v>210</v>
      </c>
      <c r="E410" s="174" t="s">
        <v>292</v>
      </c>
      <c r="F410" s="175" t="s">
        <v>954</v>
      </c>
      <c r="G410" s="174" t="s">
        <v>749</v>
      </c>
      <c r="H410" s="179"/>
      <c r="I410" s="180"/>
      <c r="L410" s="317"/>
      <c r="M410" s="317"/>
      <c r="N410" s="394"/>
      <c r="O410" s="397"/>
      <c r="P410" s="397"/>
    </row>
    <row r="411" spans="1:16" s="186" customFormat="1" x14ac:dyDescent="0.25">
      <c r="A411" s="184"/>
      <c r="B411" s="189" t="s">
        <v>318</v>
      </c>
      <c r="C411" s="194" t="s">
        <v>719</v>
      </c>
      <c r="D411" s="194" t="s">
        <v>210</v>
      </c>
      <c r="E411" s="194"/>
      <c r="F411" s="195"/>
      <c r="G411" s="194"/>
      <c r="H411" s="285">
        <f>H412+H417</f>
        <v>52500</v>
      </c>
      <c r="I411" s="188">
        <f>I416+I417</f>
        <v>52.5</v>
      </c>
      <c r="J411" s="188">
        <f t="shared" ref="J411:P411" si="135">J416+J417</f>
        <v>0</v>
      </c>
      <c r="K411" s="188">
        <f t="shared" si="135"/>
        <v>0</v>
      </c>
      <c r="L411" s="188">
        <f t="shared" si="135"/>
        <v>0</v>
      </c>
      <c r="M411" s="188">
        <f t="shared" si="135"/>
        <v>0</v>
      </c>
      <c r="N411" s="188">
        <f t="shared" si="135"/>
        <v>0</v>
      </c>
      <c r="O411" s="188">
        <f t="shared" si="135"/>
        <v>52.5</v>
      </c>
      <c r="P411" s="188">
        <f t="shared" si="135"/>
        <v>52.5</v>
      </c>
    </row>
    <row r="412" spans="1:16" s="186" customFormat="1" x14ac:dyDescent="0.25">
      <c r="A412" s="184"/>
      <c r="B412" s="224" t="s">
        <v>323</v>
      </c>
      <c r="C412" s="157" t="s">
        <v>719</v>
      </c>
      <c r="D412" s="157" t="s">
        <v>210</v>
      </c>
      <c r="E412" s="157" t="s">
        <v>194</v>
      </c>
      <c r="F412" s="199"/>
      <c r="G412" s="157"/>
      <c r="H412" s="286">
        <v>26250</v>
      </c>
      <c r="I412" s="180">
        <f>I413</f>
        <v>52.5</v>
      </c>
      <c r="J412" s="180">
        <f t="shared" ref="J412:P414" si="136">J413</f>
        <v>0</v>
      </c>
      <c r="K412" s="180">
        <f t="shared" si="136"/>
        <v>0</v>
      </c>
      <c r="L412" s="180">
        <f t="shared" si="136"/>
        <v>0</v>
      </c>
      <c r="M412" s="180">
        <f t="shared" si="136"/>
        <v>0</v>
      </c>
      <c r="N412" s="180">
        <f t="shared" si="136"/>
        <v>0</v>
      </c>
      <c r="O412" s="180">
        <f t="shared" si="136"/>
        <v>52.5</v>
      </c>
      <c r="P412" s="180">
        <f t="shared" si="136"/>
        <v>52.5</v>
      </c>
    </row>
    <row r="413" spans="1:16" s="186" customFormat="1" ht="45.75" customHeight="1" x14ac:dyDescent="0.25">
      <c r="A413" s="184"/>
      <c r="B413" s="173" t="s">
        <v>574</v>
      </c>
      <c r="C413" s="157" t="s">
        <v>719</v>
      </c>
      <c r="D413" s="157" t="s">
        <v>210</v>
      </c>
      <c r="E413" s="157" t="s">
        <v>194</v>
      </c>
      <c r="F413" s="175" t="s">
        <v>720</v>
      </c>
      <c r="G413" s="194"/>
      <c r="H413" s="286"/>
      <c r="I413" s="180">
        <f>I414</f>
        <v>52.5</v>
      </c>
      <c r="J413" s="180">
        <f t="shared" si="136"/>
        <v>0</v>
      </c>
      <c r="K413" s="180">
        <f t="shared" si="136"/>
        <v>0</v>
      </c>
      <c r="L413" s="180">
        <f t="shared" si="136"/>
        <v>0</v>
      </c>
      <c r="M413" s="180">
        <f t="shared" si="136"/>
        <v>0</v>
      </c>
      <c r="N413" s="180">
        <f t="shared" si="136"/>
        <v>0</v>
      </c>
      <c r="O413" s="180">
        <f t="shared" si="136"/>
        <v>52.5</v>
      </c>
      <c r="P413" s="180">
        <f t="shared" si="136"/>
        <v>52.5</v>
      </c>
    </row>
    <row r="414" spans="1:16" s="186" customFormat="1" ht="30" x14ac:dyDescent="0.25">
      <c r="A414" s="184"/>
      <c r="B414" s="203" t="s">
        <v>721</v>
      </c>
      <c r="C414" s="157" t="s">
        <v>719</v>
      </c>
      <c r="D414" s="157" t="s">
        <v>210</v>
      </c>
      <c r="E414" s="157" t="s">
        <v>194</v>
      </c>
      <c r="F414" s="175" t="s">
        <v>722</v>
      </c>
      <c r="G414" s="194"/>
      <c r="H414" s="286"/>
      <c r="I414" s="180">
        <f>I415</f>
        <v>52.5</v>
      </c>
      <c r="J414" s="180">
        <f t="shared" si="136"/>
        <v>0</v>
      </c>
      <c r="K414" s="180">
        <f t="shared" si="136"/>
        <v>0</v>
      </c>
      <c r="L414" s="180">
        <f t="shared" si="136"/>
        <v>0</v>
      </c>
      <c r="M414" s="180">
        <f t="shared" si="136"/>
        <v>0</v>
      </c>
      <c r="N414" s="180">
        <f t="shared" si="136"/>
        <v>0</v>
      </c>
      <c r="O414" s="180">
        <f t="shared" si="136"/>
        <v>52.5</v>
      </c>
      <c r="P414" s="180">
        <f t="shared" si="136"/>
        <v>52.5</v>
      </c>
    </row>
    <row r="415" spans="1:16" s="186" customFormat="1" ht="30" x14ac:dyDescent="0.25">
      <c r="A415" s="184"/>
      <c r="B415" s="173" t="s">
        <v>751</v>
      </c>
      <c r="C415" s="157" t="s">
        <v>719</v>
      </c>
      <c r="D415" s="157" t="s">
        <v>210</v>
      </c>
      <c r="E415" s="157" t="s">
        <v>194</v>
      </c>
      <c r="F415" s="175" t="s">
        <v>752</v>
      </c>
      <c r="G415" s="194"/>
      <c r="H415" s="286"/>
      <c r="I415" s="180">
        <f>I416+I417</f>
        <v>52.5</v>
      </c>
      <c r="J415" s="180">
        <f t="shared" ref="J415:P415" si="137">J416+J417</f>
        <v>0</v>
      </c>
      <c r="K415" s="180">
        <f t="shared" si="137"/>
        <v>0</v>
      </c>
      <c r="L415" s="180">
        <f t="shared" si="137"/>
        <v>0</v>
      </c>
      <c r="M415" s="180">
        <f t="shared" si="137"/>
        <v>0</v>
      </c>
      <c r="N415" s="180">
        <f t="shared" si="137"/>
        <v>0</v>
      </c>
      <c r="O415" s="180">
        <f t="shared" si="137"/>
        <v>52.5</v>
      </c>
      <c r="P415" s="180">
        <f t="shared" si="137"/>
        <v>52.5</v>
      </c>
    </row>
    <row r="416" spans="1:16" s="186" customFormat="1" ht="75" x14ac:dyDescent="0.25">
      <c r="A416" s="184"/>
      <c r="B416" s="173" t="s">
        <v>753</v>
      </c>
      <c r="C416" s="157" t="s">
        <v>719</v>
      </c>
      <c r="D416" s="157" t="s">
        <v>210</v>
      </c>
      <c r="E416" s="157" t="s">
        <v>194</v>
      </c>
      <c r="F416" s="199" t="s">
        <v>754</v>
      </c>
      <c r="G416" s="157" t="s">
        <v>348</v>
      </c>
      <c r="H416" s="286"/>
      <c r="I416" s="180">
        <v>26.25</v>
      </c>
      <c r="L416" s="317"/>
      <c r="M416" s="317"/>
      <c r="N416" s="394"/>
      <c r="O416" s="180">
        <v>26.25</v>
      </c>
      <c r="P416" s="180">
        <v>26.25</v>
      </c>
    </row>
    <row r="417" spans="1:16" s="186" customFormat="1" ht="75" x14ac:dyDescent="0.25">
      <c r="A417" s="184"/>
      <c r="B417" s="173" t="s">
        <v>755</v>
      </c>
      <c r="C417" s="157" t="s">
        <v>719</v>
      </c>
      <c r="D417" s="157" t="s">
        <v>210</v>
      </c>
      <c r="E417" s="157" t="s">
        <v>194</v>
      </c>
      <c r="F417" s="199" t="s">
        <v>756</v>
      </c>
      <c r="G417" s="157" t="s">
        <v>348</v>
      </c>
      <c r="H417" s="286">
        <v>26250</v>
      </c>
      <c r="I417" s="180">
        <v>26.25</v>
      </c>
      <c r="L417" s="317"/>
      <c r="M417" s="317"/>
      <c r="N417" s="394"/>
      <c r="O417" s="180">
        <v>26.25</v>
      </c>
      <c r="P417" s="180">
        <v>26.25</v>
      </c>
    </row>
    <row r="418" spans="1:16" s="186" customFormat="1" ht="50.25" customHeight="1" x14ac:dyDescent="0.25">
      <c r="A418" s="182">
        <v>8</v>
      </c>
      <c r="B418" s="361" t="s">
        <v>757</v>
      </c>
      <c r="C418" s="160" t="s">
        <v>758</v>
      </c>
      <c r="D418" s="160"/>
      <c r="E418" s="160"/>
      <c r="F418" s="251"/>
      <c r="G418" s="160"/>
      <c r="H418" s="261">
        <f>H423+H428+H430+H432+H441+H436+H443</f>
        <v>23265630</v>
      </c>
      <c r="I418" s="262">
        <f>I423+I428+I430+I432+I441+I436+I443</f>
        <v>18371.199999999997</v>
      </c>
      <c r="J418" s="262">
        <f t="shared" ref="J418:P418" si="138">J423+J428+J430+J432+J441+J436+J443</f>
        <v>94.6</v>
      </c>
      <c r="K418" s="262">
        <f t="shared" si="138"/>
        <v>94.6</v>
      </c>
      <c r="L418" s="262">
        <f t="shared" si="138"/>
        <v>94.6</v>
      </c>
      <c r="M418" s="262">
        <f t="shared" si="138"/>
        <v>94.6</v>
      </c>
      <c r="N418" s="262">
        <f t="shared" si="138"/>
        <v>94.6</v>
      </c>
      <c r="O418" s="262">
        <f t="shared" si="138"/>
        <v>18010.099999999999</v>
      </c>
      <c r="P418" s="262">
        <f t="shared" si="138"/>
        <v>18010.099999999999</v>
      </c>
    </row>
    <row r="419" spans="1:16" s="186" customFormat="1" x14ac:dyDescent="0.25">
      <c r="A419" s="284"/>
      <c r="B419" s="224" t="s">
        <v>308</v>
      </c>
      <c r="C419" s="168" t="s">
        <v>758</v>
      </c>
      <c r="D419" s="168" t="s">
        <v>295</v>
      </c>
      <c r="E419" s="168" t="s">
        <v>190</v>
      </c>
      <c r="F419" s="169"/>
      <c r="G419" s="168"/>
      <c r="H419" s="187">
        <f>H423+H428+H430+H432</f>
        <v>23171130</v>
      </c>
      <c r="I419" s="188">
        <f>I423+I428+I430+I432</f>
        <v>18276.599999999999</v>
      </c>
      <c r="J419" s="188">
        <f t="shared" ref="J419:P419" si="139">J423+J428+J430+J432</f>
        <v>0</v>
      </c>
      <c r="K419" s="188">
        <f t="shared" si="139"/>
        <v>0</v>
      </c>
      <c r="L419" s="188">
        <f t="shared" si="139"/>
        <v>0</v>
      </c>
      <c r="M419" s="188">
        <f t="shared" si="139"/>
        <v>0</v>
      </c>
      <c r="N419" s="188">
        <f t="shared" si="139"/>
        <v>0</v>
      </c>
      <c r="O419" s="188">
        <f t="shared" si="139"/>
        <v>17915.5</v>
      </c>
      <c r="P419" s="188">
        <f t="shared" si="139"/>
        <v>17915.5</v>
      </c>
    </row>
    <row r="420" spans="1:16" s="186" customFormat="1" ht="45" x14ac:dyDescent="0.25">
      <c r="A420" s="284"/>
      <c r="B420" s="173" t="s">
        <v>574</v>
      </c>
      <c r="C420" s="174" t="s">
        <v>758</v>
      </c>
      <c r="D420" s="174" t="s">
        <v>295</v>
      </c>
      <c r="E420" s="174" t="s">
        <v>190</v>
      </c>
      <c r="F420" s="175" t="s">
        <v>202</v>
      </c>
      <c r="G420" s="168"/>
      <c r="H420" s="187"/>
      <c r="I420" s="180">
        <f>I421</f>
        <v>18276.600000000002</v>
      </c>
      <c r="J420" s="180">
        <f t="shared" ref="J420:P421" si="140">J421</f>
        <v>0</v>
      </c>
      <c r="K420" s="180">
        <f t="shared" si="140"/>
        <v>0</v>
      </c>
      <c r="L420" s="180">
        <f t="shared" si="140"/>
        <v>0</v>
      </c>
      <c r="M420" s="180">
        <f t="shared" si="140"/>
        <v>0</v>
      </c>
      <c r="N420" s="180">
        <f t="shared" si="140"/>
        <v>0</v>
      </c>
      <c r="O420" s="180">
        <f t="shared" si="140"/>
        <v>17915.500000000004</v>
      </c>
      <c r="P420" s="180">
        <f t="shared" si="140"/>
        <v>17915.500000000004</v>
      </c>
    </row>
    <row r="421" spans="1:16" s="186" customFormat="1" ht="30" x14ac:dyDescent="0.25">
      <c r="A421" s="284"/>
      <c r="B421" s="203" t="s">
        <v>721</v>
      </c>
      <c r="C421" s="174" t="s">
        <v>758</v>
      </c>
      <c r="D421" s="174" t="s">
        <v>295</v>
      </c>
      <c r="E421" s="174" t="s">
        <v>190</v>
      </c>
      <c r="F421" s="175" t="s">
        <v>955</v>
      </c>
      <c r="G421" s="168"/>
      <c r="H421" s="187"/>
      <c r="I421" s="180">
        <f>I422</f>
        <v>18276.600000000002</v>
      </c>
      <c r="J421" s="180">
        <f t="shared" si="140"/>
        <v>0</v>
      </c>
      <c r="K421" s="180">
        <f t="shared" si="140"/>
        <v>0</v>
      </c>
      <c r="L421" s="180">
        <f t="shared" si="140"/>
        <v>0</v>
      </c>
      <c r="M421" s="180">
        <f t="shared" si="140"/>
        <v>0</v>
      </c>
      <c r="N421" s="180">
        <f t="shared" si="140"/>
        <v>0</v>
      </c>
      <c r="O421" s="180">
        <f t="shared" si="140"/>
        <v>17915.500000000004</v>
      </c>
      <c r="P421" s="180">
        <f t="shared" si="140"/>
        <v>17915.500000000004</v>
      </c>
    </row>
    <row r="422" spans="1:16" s="186" customFormat="1" ht="45" x14ac:dyDescent="0.25">
      <c r="A422" s="284"/>
      <c r="B422" s="173" t="s">
        <v>723</v>
      </c>
      <c r="C422" s="174" t="s">
        <v>758</v>
      </c>
      <c r="D422" s="174" t="s">
        <v>295</v>
      </c>
      <c r="E422" s="174" t="s">
        <v>190</v>
      </c>
      <c r="F422" s="175" t="s">
        <v>956</v>
      </c>
      <c r="G422" s="168"/>
      <c r="H422" s="187"/>
      <c r="I422" s="180">
        <f>I424+I426+I431+I433+I435</f>
        <v>18276.600000000002</v>
      </c>
      <c r="J422" s="180">
        <f t="shared" ref="J422:P422" si="141">J424+J426+J431+J433+J435</f>
        <v>0</v>
      </c>
      <c r="K422" s="180">
        <f t="shared" si="141"/>
        <v>0</v>
      </c>
      <c r="L422" s="180">
        <f t="shared" si="141"/>
        <v>0</v>
      </c>
      <c r="M422" s="180">
        <f t="shared" si="141"/>
        <v>0</v>
      </c>
      <c r="N422" s="180">
        <f t="shared" si="141"/>
        <v>0</v>
      </c>
      <c r="O422" s="180">
        <f t="shared" si="141"/>
        <v>17915.500000000004</v>
      </c>
      <c r="P422" s="180">
        <f t="shared" si="141"/>
        <v>17915.500000000004</v>
      </c>
    </row>
    <row r="423" spans="1:16" s="186" customFormat="1" x14ac:dyDescent="0.25">
      <c r="A423" s="184"/>
      <c r="B423" s="224" t="s">
        <v>725</v>
      </c>
      <c r="C423" s="168" t="s">
        <v>758</v>
      </c>
      <c r="D423" s="168" t="s">
        <v>295</v>
      </c>
      <c r="E423" s="168" t="s">
        <v>190</v>
      </c>
      <c r="F423" s="169"/>
      <c r="G423" s="168"/>
      <c r="H423" s="187">
        <f>H424+H425+H426+H427</f>
        <v>1058130</v>
      </c>
      <c r="I423" s="188">
        <f>I424+I425+I426+I427</f>
        <v>702</v>
      </c>
      <c r="J423" s="188">
        <f t="shared" ref="J423:P423" si="142">J424+J425+J426+J427</f>
        <v>0</v>
      </c>
      <c r="K423" s="188">
        <f t="shared" si="142"/>
        <v>0</v>
      </c>
      <c r="L423" s="188">
        <f t="shared" si="142"/>
        <v>0</v>
      </c>
      <c r="M423" s="188">
        <f t="shared" si="142"/>
        <v>0</v>
      </c>
      <c r="N423" s="188">
        <f t="shared" si="142"/>
        <v>0</v>
      </c>
      <c r="O423" s="188">
        <f t="shared" si="142"/>
        <v>702</v>
      </c>
      <c r="P423" s="188">
        <f t="shared" si="142"/>
        <v>702</v>
      </c>
    </row>
    <row r="424" spans="1:16" s="186" customFormat="1" ht="60" x14ac:dyDescent="0.25">
      <c r="A424" s="184"/>
      <c r="B424" s="173" t="s">
        <v>726</v>
      </c>
      <c r="C424" s="174" t="s">
        <v>758</v>
      </c>
      <c r="D424" s="174" t="s">
        <v>295</v>
      </c>
      <c r="E424" s="174" t="s">
        <v>190</v>
      </c>
      <c r="F424" s="175" t="s">
        <v>958</v>
      </c>
      <c r="G424" s="174" t="s">
        <v>348</v>
      </c>
      <c r="H424" s="179">
        <v>1038700</v>
      </c>
      <c r="I424" s="180">
        <v>663.1</v>
      </c>
      <c r="L424" s="317"/>
      <c r="M424" s="317"/>
      <c r="N424" s="394"/>
      <c r="O424" s="180">
        <v>663.1</v>
      </c>
      <c r="P424" s="180">
        <v>663.1</v>
      </c>
    </row>
    <row r="425" spans="1:16" s="186" customFormat="1" ht="15.75" hidden="1" customHeight="1" x14ac:dyDescent="0.25">
      <c r="A425" s="184"/>
      <c r="B425" s="178" t="s">
        <v>349</v>
      </c>
      <c r="C425" s="174" t="s">
        <v>758</v>
      </c>
      <c r="D425" s="174" t="s">
        <v>295</v>
      </c>
      <c r="E425" s="174" t="s">
        <v>190</v>
      </c>
      <c r="F425" s="175" t="s">
        <v>728</v>
      </c>
      <c r="G425" s="174" t="s">
        <v>351</v>
      </c>
      <c r="H425" s="179">
        <v>0</v>
      </c>
      <c r="I425" s="180"/>
      <c r="L425" s="317"/>
      <c r="M425" s="317"/>
      <c r="N425" s="394"/>
      <c r="O425" s="397"/>
      <c r="P425" s="397"/>
    </row>
    <row r="426" spans="1:16" s="186" customFormat="1" ht="46.5" customHeight="1" x14ac:dyDescent="0.25">
      <c r="A426" s="184"/>
      <c r="B426" s="173" t="s">
        <v>729</v>
      </c>
      <c r="C426" s="174" t="s">
        <v>758</v>
      </c>
      <c r="D426" s="174" t="s">
        <v>295</v>
      </c>
      <c r="E426" s="174" t="s">
        <v>190</v>
      </c>
      <c r="F426" s="175" t="s">
        <v>958</v>
      </c>
      <c r="G426" s="174" t="s">
        <v>353</v>
      </c>
      <c r="H426" s="179">
        <v>19430</v>
      </c>
      <c r="I426" s="180">
        <v>38.9</v>
      </c>
      <c r="L426" s="317"/>
      <c r="M426" s="317"/>
      <c r="N426" s="394"/>
      <c r="O426" s="180">
        <v>38.9</v>
      </c>
      <c r="P426" s="180">
        <v>38.9</v>
      </c>
    </row>
    <row r="427" spans="1:16" s="186" customFormat="1" ht="15.75" hidden="1" customHeight="1" x14ac:dyDescent="0.25">
      <c r="A427" s="184"/>
      <c r="B427" s="178" t="s">
        <v>376</v>
      </c>
      <c r="C427" s="174" t="s">
        <v>758</v>
      </c>
      <c r="D427" s="174" t="s">
        <v>295</v>
      </c>
      <c r="E427" s="174" t="s">
        <v>190</v>
      </c>
      <c r="F427" s="175" t="s">
        <v>728</v>
      </c>
      <c r="G427" s="174" t="s">
        <v>377</v>
      </c>
      <c r="H427" s="179">
        <v>0</v>
      </c>
      <c r="I427" s="180">
        <v>0</v>
      </c>
      <c r="L427" s="317"/>
      <c r="M427" s="317"/>
      <c r="N427" s="394"/>
      <c r="O427" s="397"/>
      <c r="P427" s="397"/>
    </row>
    <row r="428" spans="1:16" s="186" customFormat="1" ht="15.75" hidden="1" customHeight="1" x14ac:dyDescent="0.25">
      <c r="A428" s="184"/>
      <c r="B428" s="366" t="s">
        <v>730</v>
      </c>
      <c r="C428" s="194" t="s">
        <v>758</v>
      </c>
      <c r="D428" s="194" t="s">
        <v>295</v>
      </c>
      <c r="E428" s="194" t="s">
        <v>190</v>
      </c>
      <c r="F428" s="195" t="s">
        <v>438</v>
      </c>
      <c r="G428" s="194" t="s">
        <v>181</v>
      </c>
      <c r="H428" s="285">
        <f>H429</f>
        <v>0</v>
      </c>
      <c r="I428" s="188">
        <f>I429</f>
        <v>0</v>
      </c>
      <c r="L428" s="317"/>
      <c r="M428" s="317"/>
      <c r="N428" s="394"/>
      <c r="O428" s="397"/>
      <c r="P428" s="397"/>
    </row>
    <row r="429" spans="1:16" s="186" customFormat="1" ht="47.25" hidden="1" customHeight="1" x14ac:dyDescent="0.25">
      <c r="A429" s="184"/>
      <c r="B429" s="173" t="s">
        <v>731</v>
      </c>
      <c r="C429" s="157" t="s">
        <v>758</v>
      </c>
      <c r="D429" s="157" t="s">
        <v>295</v>
      </c>
      <c r="E429" s="157" t="s">
        <v>190</v>
      </c>
      <c r="F429" s="199" t="s">
        <v>732</v>
      </c>
      <c r="G429" s="157" t="s">
        <v>345</v>
      </c>
      <c r="H429" s="286"/>
      <c r="I429" s="180"/>
      <c r="L429" s="317"/>
      <c r="M429" s="317"/>
      <c r="N429" s="394"/>
      <c r="O429" s="397"/>
      <c r="P429" s="397"/>
    </row>
    <row r="430" spans="1:16" s="210" customFormat="1" ht="14.25" customHeight="1" x14ac:dyDescent="0.2">
      <c r="A430" s="184"/>
      <c r="B430" s="253" t="s">
        <v>733</v>
      </c>
      <c r="C430" s="194" t="s">
        <v>758</v>
      </c>
      <c r="D430" s="194" t="s">
        <v>295</v>
      </c>
      <c r="E430" s="194" t="s">
        <v>190</v>
      </c>
      <c r="F430" s="195"/>
      <c r="G430" s="194"/>
      <c r="H430" s="285">
        <f>H431</f>
        <v>2140000</v>
      </c>
      <c r="I430" s="188">
        <f>I431</f>
        <v>1703.5</v>
      </c>
      <c r="J430" s="188">
        <f t="shared" ref="J430:P430" si="143">J431</f>
        <v>0</v>
      </c>
      <c r="K430" s="188">
        <f t="shared" si="143"/>
        <v>0</v>
      </c>
      <c r="L430" s="188">
        <f t="shared" si="143"/>
        <v>0</v>
      </c>
      <c r="M430" s="188">
        <f t="shared" si="143"/>
        <v>0</v>
      </c>
      <c r="N430" s="188">
        <f t="shared" si="143"/>
        <v>0</v>
      </c>
      <c r="O430" s="188">
        <f t="shared" si="143"/>
        <v>1342.4</v>
      </c>
      <c r="P430" s="188">
        <f t="shared" si="143"/>
        <v>1342.4</v>
      </c>
    </row>
    <row r="431" spans="1:16" s="186" customFormat="1" ht="150" x14ac:dyDescent="0.25">
      <c r="A431" s="184"/>
      <c r="B431" s="243" t="s">
        <v>734</v>
      </c>
      <c r="C431" s="157" t="s">
        <v>758</v>
      </c>
      <c r="D431" s="157" t="s">
        <v>295</v>
      </c>
      <c r="E431" s="157" t="s">
        <v>190</v>
      </c>
      <c r="F431" s="199" t="s">
        <v>957</v>
      </c>
      <c r="G431" s="157" t="s">
        <v>345</v>
      </c>
      <c r="H431" s="286">
        <v>2140000</v>
      </c>
      <c r="I431" s="272">
        <v>1703.5</v>
      </c>
      <c r="L431" s="317"/>
      <c r="M431" s="317"/>
      <c r="N431" s="394"/>
      <c r="O431" s="272">
        <v>1342.4</v>
      </c>
      <c r="P431" s="272">
        <v>1342.4</v>
      </c>
    </row>
    <row r="432" spans="1:16" s="210" customFormat="1" ht="28.5" x14ac:dyDescent="0.2">
      <c r="A432" s="184"/>
      <c r="B432" s="190" t="s">
        <v>736</v>
      </c>
      <c r="C432" s="168" t="s">
        <v>758</v>
      </c>
      <c r="D432" s="168" t="s">
        <v>295</v>
      </c>
      <c r="E432" s="168" t="s">
        <v>190</v>
      </c>
      <c r="F432" s="169"/>
      <c r="G432" s="168"/>
      <c r="H432" s="187">
        <f>H433+H434+H435</f>
        <v>19973000</v>
      </c>
      <c r="I432" s="188">
        <f>I433+I434+I435</f>
        <v>15871.1</v>
      </c>
      <c r="J432" s="188">
        <f t="shared" ref="J432:P432" si="144">J433+J434+J435</f>
        <v>0</v>
      </c>
      <c r="K432" s="188">
        <f t="shared" si="144"/>
        <v>0</v>
      </c>
      <c r="L432" s="188">
        <f t="shared" si="144"/>
        <v>0</v>
      </c>
      <c r="M432" s="188">
        <f t="shared" si="144"/>
        <v>0</v>
      </c>
      <c r="N432" s="188">
        <f t="shared" si="144"/>
        <v>0</v>
      </c>
      <c r="O432" s="188">
        <f t="shared" si="144"/>
        <v>15871.1</v>
      </c>
      <c r="P432" s="188">
        <f t="shared" si="144"/>
        <v>15871.1</v>
      </c>
    </row>
    <row r="433" spans="1:16" s="186" customFormat="1" ht="105" x14ac:dyDescent="0.25">
      <c r="A433" s="184"/>
      <c r="B433" s="173" t="s">
        <v>737</v>
      </c>
      <c r="C433" s="174" t="s">
        <v>758</v>
      </c>
      <c r="D433" s="174" t="s">
        <v>295</v>
      </c>
      <c r="E433" s="174" t="s">
        <v>190</v>
      </c>
      <c r="F433" s="175" t="s">
        <v>957</v>
      </c>
      <c r="G433" s="174" t="s">
        <v>345</v>
      </c>
      <c r="H433" s="179">
        <v>19429000</v>
      </c>
      <c r="I433" s="180">
        <v>15260.7</v>
      </c>
      <c r="L433" s="317"/>
      <c r="M433" s="317"/>
      <c r="N433" s="394"/>
      <c r="O433" s="180">
        <v>15260.7</v>
      </c>
      <c r="P433" s="180">
        <v>15260.7</v>
      </c>
    </row>
    <row r="434" spans="1:16" s="186" customFormat="1" ht="15.75" customHeight="1" x14ac:dyDescent="0.25">
      <c r="A434" s="184"/>
      <c r="B434" s="178" t="s">
        <v>368</v>
      </c>
      <c r="C434" s="174" t="s">
        <v>758</v>
      </c>
      <c r="D434" s="174" t="s">
        <v>295</v>
      </c>
      <c r="E434" s="174" t="s">
        <v>190</v>
      </c>
      <c r="F434" s="175" t="s">
        <v>739</v>
      </c>
      <c r="G434" s="174" t="s">
        <v>584</v>
      </c>
      <c r="H434" s="179">
        <v>0</v>
      </c>
      <c r="I434" s="180">
        <v>0</v>
      </c>
      <c r="L434" s="317"/>
      <c r="M434" s="317"/>
      <c r="N434" s="394"/>
      <c r="O434" s="397">
        <v>0</v>
      </c>
      <c r="P434" s="397">
        <v>0</v>
      </c>
    </row>
    <row r="435" spans="1:16" s="186" customFormat="1" ht="60" x14ac:dyDescent="0.25">
      <c r="A435" s="184"/>
      <c r="B435" s="173" t="s">
        <v>740</v>
      </c>
      <c r="C435" s="174" t="s">
        <v>758</v>
      </c>
      <c r="D435" s="174" t="s">
        <v>295</v>
      </c>
      <c r="E435" s="174" t="s">
        <v>190</v>
      </c>
      <c r="F435" s="175" t="s">
        <v>957</v>
      </c>
      <c r="G435" s="174" t="s">
        <v>348</v>
      </c>
      <c r="H435" s="179">
        <v>544000</v>
      </c>
      <c r="I435" s="180">
        <v>610.4</v>
      </c>
      <c r="L435" s="317"/>
      <c r="M435" s="317"/>
      <c r="N435" s="394"/>
      <c r="O435" s="180">
        <v>610.4</v>
      </c>
      <c r="P435" s="180">
        <v>610.4</v>
      </c>
    </row>
    <row r="436" spans="1:16" s="288" customFormat="1" ht="14.25" hidden="1" customHeight="1" x14ac:dyDescent="0.25">
      <c r="A436" s="287"/>
      <c r="B436" s="253" t="s">
        <v>310</v>
      </c>
      <c r="C436" s="168" t="s">
        <v>758</v>
      </c>
      <c r="D436" s="168" t="s">
        <v>295</v>
      </c>
      <c r="E436" s="168" t="s">
        <v>202</v>
      </c>
      <c r="F436" s="169"/>
      <c r="G436" s="168"/>
      <c r="H436" s="187">
        <f>H440</f>
        <v>0</v>
      </c>
      <c r="I436" s="188">
        <f>I440</f>
        <v>0</v>
      </c>
      <c r="L436" s="322"/>
      <c r="M436" s="323"/>
      <c r="N436" s="395"/>
      <c r="O436" s="397"/>
      <c r="P436" s="397"/>
    </row>
    <row r="437" spans="1:16" s="288" customFormat="1" ht="21.75" hidden="1" customHeight="1" x14ac:dyDescent="0.25">
      <c r="A437" s="287"/>
      <c r="B437" s="173" t="s">
        <v>574</v>
      </c>
      <c r="C437" s="174" t="s">
        <v>758</v>
      </c>
      <c r="D437" s="174" t="s">
        <v>295</v>
      </c>
      <c r="E437" s="174" t="s">
        <v>202</v>
      </c>
      <c r="F437" s="175" t="s">
        <v>292</v>
      </c>
      <c r="G437" s="168"/>
      <c r="H437" s="187"/>
      <c r="I437" s="188">
        <f>I441</f>
        <v>0</v>
      </c>
      <c r="L437" s="322"/>
      <c r="M437" s="322"/>
      <c r="N437" s="395"/>
      <c r="O437" s="397"/>
      <c r="P437" s="397"/>
    </row>
    <row r="438" spans="1:16" s="288" customFormat="1" ht="30" hidden="1" customHeight="1" x14ac:dyDescent="0.25">
      <c r="A438" s="287"/>
      <c r="B438" s="259" t="s">
        <v>741</v>
      </c>
      <c r="C438" s="174" t="s">
        <v>758</v>
      </c>
      <c r="D438" s="174" t="s">
        <v>295</v>
      </c>
      <c r="E438" s="174" t="s">
        <v>202</v>
      </c>
      <c r="F438" s="175" t="s">
        <v>742</v>
      </c>
      <c r="G438" s="168"/>
      <c r="H438" s="187"/>
      <c r="I438" s="188">
        <f>I442</f>
        <v>0</v>
      </c>
      <c r="L438" s="322"/>
      <c r="M438" s="322"/>
      <c r="N438" s="395"/>
      <c r="O438" s="397"/>
      <c r="P438" s="397"/>
    </row>
    <row r="439" spans="1:16" s="288" customFormat="1" ht="45" hidden="1" customHeight="1" x14ac:dyDescent="0.25">
      <c r="A439" s="287"/>
      <c r="B439" s="367" t="s">
        <v>743</v>
      </c>
      <c r="C439" s="174" t="s">
        <v>758</v>
      </c>
      <c r="D439" s="174" t="s">
        <v>295</v>
      </c>
      <c r="E439" s="174" t="s">
        <v>202</v>
      </c>
      <c r="F439" s="175" t="s">
        <v>744</v>
      </c>
      <c r="G439" s="168"/>
      <c r="H439" s="187"/>
      <c r="I439" s="188">
        <f>I440</f>
        <v>0</v>
      </c>
      <c r="L439" s="322"/>
      <c r="M439" s="322"/>
      <c r="N439" s="395"/>
      <c r="O439" s="397"/>
      <c r="P439" s="397"/>
    </row>
    <row r="440" spans="1:16" s="186" customFormat="1" ht="33" hidden="1" customHeight="1" x14ac:dyDescent="0.25">
      <c r="A440" s="184"/>
      <c r="B440" s="211" t="s">
        <v>745</v>
      </c>
      <c r="C440" s="174" t="s">
        <v>758</v>
      </c>
      <c r="D440" s="174" t="s">
        <v>295</v>
      </c>
      <c r="E440" s="174" t="s">
        <v>202</v>
      </c>
      <c r="F440" s="175" t="s">
        <v>746</v>
      </c>
      <c r="G440" s="174" t="s">
        <v>348</v>
      </c>
      <c r="H440" s="179">
        <v>0</v>
      </c>
      <c r="I440" s="180">
        <v>0</v>
      </c>
      <c r="L440" s="317"/>
      <c r="M440" s="317"/>
      <c r="N440" s="394"/>
      <c r="O440" s="397"/>
      <c r="P440" s="397"/>
    </row>
    <row r="441" spans="1:16" s="186" customFormat="1" ht="18" hidden="1" customHeight="1" x14ac:dyDescent="0.25">
      <c r="A441" s="184"/>
      <c r="B441" s="365" t="s">
        <v>323</v>
      </c>
      <c r="C441" s="168" t="s">
        <v>758</v>
      </c>
      <c r="D441" s="168" t="s">
        <v>210</v>
      </c>
      <c r="E441" s="168" t="s">
        <v>292</v>
      </c>
      <c r="F441" s="169" t="s">
        <v>673</v>
      </c>
      <c r="G441" s="168" t="s">
        <v>181</v>
      </c>
      <c r="H441" s="187">
        <f>H442</f>
        <v>0</v>
      </c>
      <c r="I441" s="188">
        <f>I442</f>
        <v>0</v>
      </c>
      <c r="L441" s="317"/>
      <c r="M441" s="317"/>
      <c r="N441" s="394"/>
      <c r="O441" s="397"/>
      <c r="P441" s="397"/>
    </row>
    <row r="442" spans="1:16" s="186" customFormat="1" ht="31.5" hidden="1" customHeight="1" x14ac:dyDescent="0.25">
      <c r="A442" s="184"/>
      <c r="B442" s="173" t="s">
        <v>591</v>
      </c>
      <c r="C442" s="174" t="s">
        <v>758</v>
      </c>
      <c r="D442" s="174" t="s">
        <v>210</v>
      </c>
      <c r="E442" s="174" t="s">
        <v>292</v>
      </c>
      <c r="F442" s="175" t="s">
        <v>747</v>
      </c>
      <c r="G442" s="174" t="s">
        <v>480</v>
      </c>
      <c r="H442" s="179"/>
      <c r="I442" s="180"/>
      <c r="L442" s="317"/>
      <c r="M442" s="317"/>
      <c r="N442" s="394"/>
      <c r="O442" s="397"/>
      <c r="P442" s="397"/>
    </row>
    <row r="443" spans="1:16" s="186" customFormat="1" x14ac:dyDescent="0.25">
      <c r="A443" s="184"/>
      <c r="B443" s="189" t="s">
        <v>318</v>
      </c>
      <c r="C443" s="194" t="s">
        <v>758</v>
      </c>
      <c r="D443" s="194" t="s">
        <v>210</v>
      </c>
      <c r="E443" s="194"/>
      <c r="F443" s="195"/>
      <c r="G443" s="194"/>
      <c r="H443" s="285">
        <f>H448+H449</f>
        <v>94500</v>
      </c>
      <c r="I443" s="285">
        <f>I448+I449</f>
        <v>94.6</v>
      </c>
      <c r="J443" s="285">
        <f t="shared" ref="J443:P443" si="145">J448+J449</f>
        <v>94.6</v>
      </c>
      <c r="K443" s="285">
        <f t="shared" si="145"/>
        <v>94.6</v>
      </c>
      <c r="L443" s="285">
        <f t="shared" si="145"/>
        <v>94.6</v>
      </c>
      <c r="M443" s="285">
        <f t="shared" si="145"/>
        <v>94.6</v>
      </c>
      <c r="N443" s="285">
        <f t="shared" si="145"/>
        <v>94.6</v>
      </c>
      <c r="O443" s="285">
        <f t="shared" si="145"/>
        <v>94.6</v>
      </c>
      <c r="P443" s="285">
        <f t="shared" si="145"/>
        <v>94.6</v>
      </c>
    </row>
    <row r="444" spans="1:16" s="186" customFormat="1" x14ac:dyDescent="0.25">
      <c r="A444" s="184"/>
      <c r="B444" s="224" t="s">
        <v>323</v>
      </c>
      <c r="C444" s="157" t="s">
        <v>758</v>
      </c>
      <c r="D444" s="157" t="s">
        <v>210</v>
      </c>
      <c r="E444" s="157" t="s">
        <v>194</v>
      </c>
      <c r="F444" s="199"/>
      <c r="G444" s="194"/>
      <c r="H444" s="285"/>
      <c r="I444" s="286">
        <f>I445</f>
        <v>94.6</v>
      </c>
      <c r="J444" s="286">
        <f t="shared" ref="J444:P446" si="146">J445</f>
        <v>94.6</v>
      </c>
      <c r="K444" s="286">
        <f t="shared" si="146"/>
        <v>94.6</v>
      </c>
      <c r="L444" s="286">
        <f t="shared" si="146"/>
        <v>94.6</v>
      </c>
      <c r="M444" s="286">
        <f t="shared" si="146"/>
        <v>94.6</v>
      </c>
      <c r="N444" s="286">
        <f t="shared" si="146"/>
        <v>94.6</v>
      </c>
      <c r="O444" s="286">
        <f t="shared" si="146"/>
        <v>94.6</v>
      </c>
      <c r="P444" s="286">
        <f t="shared" si="146"/>
        <v>94.6</v>
      </c>
    </row>
    <row r="445" spans="1:16" s="186" customFormat="1" ht="33.75" customHeight="1" x14ac:dyDescent="0.25">
      <c r="A445" s="184"/>
      <c r="B445" s="173" t="s">
        <v>574</v>
      </c>
      <c r="C445" s="157" t="s">
        <v>758</v>
      </c>
      <c r="D445" s="157" t="s">
        <v>210</v>
      </c>
      <c r="E445" s="157" t="s">
        <v>194</v>
      </c>
      <c r="F445" s="175" t="s">
        <v>720</v>
      </c>
      <c r="G445" s="194"/>
      <c r="H445" s="285"/>
      <c r="I445" s="286">
        <f>I446</f>
        <v>94.6</v>
      </c>
      <c r="J445" s="286">
        <f t="shared" si="146"/>
        <v>94.6</v>
      </c>
      <c r="K445" s="286">
        <f t="shared" si="146"/>
        <v>94.6</v>
      </c>
      <c r="L445" s="286">
        <f t="shared" si="146"/>
        <v>94.6</v>
      </c>
      <c r="M445" s="286">
        <f t="shared" si="146"/>
        <v>94.6</v>
      </c>
      <c r="N445" s="286">
        <f t="shared" si="146"/>
        <v>94.6</v>
      </c>
      <c r="O445" s="286">
        <f t="shared" si="146"/>
        <v>94.6</v>
      </c>
      <c r="P445" s="286">
        <f t="shared" si="146"/>
        <v>94.6</v>
      </c>
    </row>
    <row r="446" spans="1:16" s="186" customFormat="1" ht="30" x14ac:dyDescent="0.25">
      <c r="A446" s="184"/>
      <c r="B446" s="203" t="s">
        <v>721</v>
      </c>
      <c r="C446" s="157" t="s">
        <v>758</v>
      </c>
      <c r="D446" s="157" t="s">
        <v>210</v>
      </c>
      <c r="E446" s="157" t="s">
        <v>194</v>
      </c>
      <c r="F446" s="175" t="s">
        <v>722</v>
      </c>
      <c r="G446" s="194"/>
      <c r="H446" s="285"/>
      <c r="I446" s="286">
        <f>I447</f>
        <v>94.6</v>
      </c>
      <c r="J446" s="286">
        <f t="shared" si="146"/>
        <v>94.6</v>
      </c>
      <c r="K446" s="286">
        <f t="shared" si="146"/>
        <v>94.6</v>
      </c>
      <c r="L446" s="286">
        <f t="shared" si="146"/>
        <v>94.6</v>
      </c>
      <c r="M446" s="286">
        <f t="shared" si="146"/>
        <v>94.6</v>
      </c>
      <c r="N446" s="286">
        <f t="shared" si="146"/>
        <v>94.6</v>
      </c>
      <c r="O446" s="286">
        <f t="shared" si="146"/>
        <v>94.6</v>
      </c>
      <c r="P446" s="286">
        <f t="shared" si="146"/>
        <v>94.6</v>
      </c>
    </row>
    <row r="447" spans="1:16" s="186" customFormat="1" ht="30" x14ac:dyDescent="0.25">
      <c r="A447" s="184"/>
      <c r="B447" s="173" t="s">
        <v>751</v>
      </c>
      <c r="C447" s="157" t="s">
        <v>758</v>
      </c>
      <c r="D447" s="157" t="s">
        <v>210</v>
      </c>
      <c r="E447" s="157" t="s">
        <v>194</v>
      </c>
      <c r="F447" s="175" t="s">
        <v>752</v>
      </c>
      <c r="G447" s="194"/>
      <c r="H447" s="285"/>
      <c r="I447" s="286">
        <f>I448+I449</f>
        <v>94.6</v>
      </c>
      <c r="J447" s="286">
        <f t="shared" ref="J447:P447" si="147">J448+J449</f>
        <v>94.6</v>
      </c>
      <c r="K447" s="286">
        <f t="shared" si="147"/>
        <v>94.6</v>
      </c>
      <c r="L447" s="286">
        <f t="shared" si="147"/>
        <v>94.6</v>
      </c>
      <c r="M447" s="286">
        <f t="shared" si="147"/>
        <v>94.6</v>
      </c>
      <c r="N447" s="286">
        <f t="shared" si="147"/>
        <v>94.6</v>
      </c>
      <c r="O447" s="286">
        <f t="shared" si="147"/>
        <v>94.6</v>
      </c>
      <c r="P447" s="286">
        <f t="shared" si="147"/>
        <v>94.6</v>
      </c>
    </row>
    <row r="448" spans="1:16" s="186" customFormat="1" ht="75" x14ac:dyDescent="0.25">
      <c r="A448" s="184"/>
      <c r="B448" s="173" t="s">
        <v>753</v>
      </c>
      <c r="C448" s="157" t="s">
        <v>758</v>
      </c>
      <c r="D448" s="157" t="s">
        <v>210</v>
      </c>
      <c r="E448" s="157" t="s">
        <v>194</v>
      </c>
      <c r="F448" s="199" t="s">
        <v>754</v>
      </c>
      <c r="G448" s="157" t="s">
        <v>348</v>
      </c>
      <c r="H448" s="286">
        <v>47250</v>
      </c>
      <c r="I448" s="179">
        <v>47.3</v>
      </c>
      <c r="J448" s="179">
        <v>47.3</v>
      </c>
      <c r="K448" s="179">
        <v>47.3</v>
      </c>
      <c r="L448" s="179">
        <v>47.3</v>
      </c>
      <c r="M448" s="179">
        <v>47.3</v>
      </c>
      <c r="N448" s="179">
        <v>47.3</v>
      </c>
      <c r="O448" s="179">
        <v>47.3</v>
      </c>
      <c r="P448" s="179">
        <v>47.3</v>
      </c>
    </row>
    <row r="449" spans="1:16" s="186" customFormat="1" ht="75" x14ac:dyDescent="0.25">
      <c r="A449" s="184"/>
      <c r="B449" s="173" t="s">
        <v>755</v>
      </c>
      <c r="C449" s="157" t="s">
        <v>758</v>
      </c>
      <c r="D449" s="157" t="s">
        <v>210</v>
      </c>
      <c r="E449" s="157" t="s">
        <v>194</v>
      </c>
      <c r="F449" s="199" t="s">
        <v>756</v>
      </c>
      <c r="G449" s="157" t="s">
        <v>348</v>
      </c>
      <c r="H449" s="286">
        <v>47250</v>
      </c>
      <c r="I449" s="272">
        <v>47.3</v>
      </c>
      <c r="J449" s="272">
        <v>47.3</v>
      </c>
      <c r="K449" s="272">
        <v>47.3</v>
      </c>
      <c r="L449" s="272">
        <v>47.3</v>
      </c>
      <c r="M449" s="272">
        <v>47.3</v>
      </c>
      <c r="N449" s="272">
        <v>47.3</v>
      </c>
      <c r="O449" s="272">
        <v>47.3</v>
      </c>
      <c r="P449" s="272">
        <v>47.3</v>
      </c>
    </row>
    <row r="450" spans="1:16" s="186" customFormat="1" ht="47.25" customHeight="1" x14ac:dyDescent="0.25">
      <c r="A450" s="182">
        <v>9</v>
      </c>
      <c r="B450" s="361" t="s">
        <v>759</v>
      </c>
      <c r="C450" s="160" t="s">
        <v>760</v>
      </c>
      <c r="D450" s="160"/>
      <c r="E450" s="160"/>
      <c r="F450" s="251"/>
      <c r="G450" s="160"/>
      <c r="H450" s="261">
        <f>H455+H459+H461+H463+H470+H467</f>
        <v>3973850</v>
      </c>
      <c r="I450" s="262">
        <f>I455+I459+I461+I463+I470+I467+I476</f>
        <v>3072.1</v>
      </c>
      <c r="J450" s="262">
        <f t="shared" ref="J450:P450" si="148">J455+J459+J461+J463+J470+J467+J476</f>
        <v>141</v>
      </c>
      <c r="K450" s="262">
        <f t="shared" si="148"/>
        <v>141</v>
      </c>
      <c r="L450" s="262">
        <f t="shared" si="148"/>
        <v>141</v>
      </c>
      <c r="M450" s="262">
        <f t="shared" si="148"/>
        <v>141</v>
      </c>
      <c r="N450" s="262">
        <f t="shared" si="148"/>
        <v>141</v>
      </c>
      <c r="O450" s="262">
        <f t="shared" si="148"/>
        <v>3030.5</v>
      </c>
      <c r="P450" s="262">
        <f t="shared" si="148"/>
        <v>3030.5</v>
      </c>
    </row>
    <row r="451" spans="1:16" s="186" customFormat="1" x14ac:dyDescent="0.25">
      <c r="A451" s="284"/>
      <c r="B451" s="224" t="s">
        <v>308</v>
      </c>
      <c r="C451" s="168" t="s">
        <v>760</v>
      </c>
      <c r="D451" s="168" t="s">
        <v>295</v>
      </c>
      <c r="E451" s="168"/>
      <c r="F451" s="169"/>
      <c r="G451" s="168"/>
      <c r="H451" s="187">
        <f>H455+H459+H461+H463+H467</f>
        <v>3973850</v>
      </c>
      <c r="I451" s="289">
        <f>I455+I459+I461+I463+I467+I472</f>
        <v>3072.1</v>
      </c>
      <c r="J451" s="289">
        <f t="shared" ref="J451:P451" si="149">J455+J459+J461+J463+J467+J472</f>
        <v>141</v>
      </c>
      <c r="K451" s="289">
        <f t="shared" si="149"/>
        <v>141</v>
      </c>
      <c r="L451" s="289">
        <f t="shared" si="149"/>
        <v>141</v>
      </c>
      <c r="M451" s="289">
        <f t="shared" si="149"/>
        <v>141</v>
      </c>
      <c r="N451" s="289">
        <f t="shared" si="149"/>
        <v>141</v>
      </c>
      <c r="O451" s="289">
        <f t="shared" si="149"/>
        <v>3030.5</v>
      </c>
      <c r="P451" s="289">
        <f t="shared" si="149"/>
        <v>3030.5</v>
      </c>
    </row>
    <row r="452" spans="1:16" s="186" customFormat="1" ht="45" x14ac:dyDescent="0.25">
      <c r="A452" s="284"/>
      <c r="B452" s="173" t="s">
        <v>574</v>
      </c>
      <c r="C452" s="174" t="s">
        <v>760</v>
      </c>
      <c r="D452" s="174" t="s">
        <v>295</v>
      </c>
      <c r="E452" s="174" t="s">
        <v>190</v>
      </c>
      <c r="F452" s="175" t="s">
        <v>319</v>
      </c>
      <c r="G452" s="168"/>
      <c r="H452" s="187"/>
      <c r="I452" s="272">
        <f>I453</f>
        <v>3072.1</v>
      </c>
      <c r="J452" s="272">
        <f t="shared" ref="J452:P453" si="150">J453</f>
        <v>141</v>
      </c>
      <c r="K452" s="272">
        <f t="shared" si="150"/>
        <v>141</v>
      </c>
      <c r="L452" s="272">
        <f t="shared" si="150"/>
        <v>141</v>
      </c>
      <c r="M452" s="272">
        <f t="shared" si="150"/>
        <v>141</v>
      </c>
      <c r="N452" s="272">
        <f t="shared" si="150"/>
        <v>141</v>
      </c>
      <c r="O452" s="272">
        <f t="shared" si="150"/>
        <v>3030.5</v>
      </c>
      <c r="P452" s="272">
        <f t="shared" si="150"/>
        <v>3030.5</v>
      </c>
    </row>
    <row r="453" spans="1:16" s="186" customFormat="1" ht="30" x14ac:dyDescent="0.25">
      <c r="A453" s="284"/>
      <c r="B453" s="203" t="s">
        <v>721</v>
      </c>
      <c r="C453" s="174" t="s">
        <v>760</v>
      </c>
      <c r="D453" s="174" t="s">
        <v>295</v>
      </c>
      <c r="E453" s="174" t="s">
        <v>190</v>
      </c>
      <c r="F453" s="175" t="s">
        <v>722</v>
      </c>
      <c r="G453" s="168"/>
      <c r="H453" s="187"/>
      <c r="I453" s="180">
        <f>I454</f>
        <v>3072.1</v>
      </c>
      <c r="J453" s="180">
        <f t="shared" si="150"/>
        <v>141</v>
      </c>
      <c r="K453" s="180">
        <f t="shared" si="150"/>
        <v>141</v>
      </c>
      <c r="L453" s="180">
        <f t="shared" si="150"/>
        <v>141</v>
      </c>
      <c r="M453" s="180">
        <f t="shared" si="150"/>
        <v>141</v>
      </c>
      <c r="N453" s="180">
        <f t="shared" si="150"/>
        <v>141</v>
      </c>
      <c r="O453" s="180">
        <f t="shared" si="150"/>
        <v>3030.5</v>
      </c>
      <c r="P453" s="180">
        <f t="shared" si="150"/>
        <v>3030.5</v>
      </c>
    </row>
    <row r="454" spans="1:16" s="186" customFormat="1" ht="45" x14ac:dyDescent="0.25">
      <c r="A454" s="284"/>
      <c r="B454" s="173" t="s">
        <v>723</v>
      </c>
      <c r="C454" s="174" t="s">
        <v>760</v>
      </c>
      <c r="D454" s="174" t="s">
        <v>295</v>
      </c>
      <c r="E454" s="174" t="s">
        <v>190</v>
      </c>
      <c r="F454" s="175" t="s">
        <v>724</v>
      </c>
      <c r="G454" s="168"/>
      <c r="H454" s="187"/>
      <c r="I454" s="180">
        <f>I456+I458+I462+I464+I466</f>
        <v>3072.1</v>
      </c>
      <c r="J454" s="180">
        <f t="shared" ref="J454:P454" si="151">J456+J458+J462+J464+J466</f>
        <v>141</v>
      </c>
      <c r="K454" s="180">
        <f t="shared" si="151"/>
        <v>141</v>
      </c>
      <c r="L454" s="180">
        <f t="shared" si="151"/>
        <v>141</v>
      </c>
      <c r="M454" s="180">
        <f t="shared" si="151"/>
        <v>141</v>
      </c>
      <c r="N454" s="180">
        <f t="shared" si="151"/>
        <v>141</v>
      </c>
      <c r="O454" s="180">
        <f t="shared" si="151"/>
        <v>3030.5</v>
      </c>
      <c r="P454" s="180">
        <f t="shared" si="151"/>
        <v>3030.5</v>
      </c>
    </row>
    <row r="455" spans="1:16" s="186" customFormat="1" x14ac:dyDescent="0.25">
      <c r="A455" s="184"/>
      <c r="B455" s="224" t="s">
        <v>725</v>
      </c>
      <c r="C455" s="168" t="s">
        <v>760</v>
      </c>
      <c r="D455" s="168" t="s">
        <v>295</v>
      </c>
      <c r="E455" s="168" t="s">
        <v>190</v>
      </c>
      <c r="F455" s="169"/>
      <c r="G455" s="168"/>
      <c r="H455" s="187">
        <f>H456+H457+H458</f>
        <v>221050</v>
      </c>
      <c r="I455" s="188">
        <f>I456+I457+I458</f>
        <v>141</v>
      </c>
      <c r="J455" s="188">
        <f t="shared" ref="J455:P455" si="152">J456+J457+J458</f>
        <v>141</v>
      </c>
      <c r="K455" s="188">
        <f t="shared" si="152"/>
        <v>141</v>
      </c>
      <c r="L455" s="188">
        <f t="shared" si="152"/>
        <v>141</v>
      </c>
      <c r="M455" s="188">
        <f t="shared" si="152"/>
        <v>141</v>
      </c>
      <c r="N455" s="188">
        <f t="shared" si="152"/>
        <v>141</v>
      </c>
      <c r="O455" s="188">
        <f t="shared" si="152"/>
        <v>141</v>
      </c>
      <c r="P455" s="188">
        <f t="shared" si="152"/>
        <v>141</v>
      </c>
    </row>
    <row r="456" spans="1:16" s="186" customFormat="1" ht="59.25" customHeight="1" x14ac:dyDescent="0.25">
      <c r="A456" s="184"/>
      <c r="B456" s="173" t="s">
        <v>726</v>
      </c>
      <c r="C456" s="174" t="s">
        <v>760</v>
      </c>
      <c r="D456" s="174" t="s">
        <v>295</v>
      </c>
      <c r="E456" s="174" t="s">
        <v>190</v>
      </c>
      <c r="F456" s="175" t="s">
        <v>958</v>
      </c>
      <c r="G456" s="174" t="s">
        <v>348</v>
      </c>
      <c r="H456" s="179">
        <v>219400</v>
      </c>
      <c r="I456" s="180">
        <v>137.19999999999999</v>
      </c>
      <c r="J456" s="180">
        <v>137.19999999999999</v>
      </c>
      <c r="K456" s="180">
        <v>137.19999999999999</v>
      </c>
      <c r="L456" s="180">
        <v>137.19999999999999</v>
      </c>
      <c r="M456" s="180">
        <v>137.19999999999999</v>
      </c>
      <c r="N456" s="180">
        <v>137.19999999999999</v>
      </c>
      <c r="O456" s="180">
        <v>137.19999999999999</v>
      </c>
      <c r="P456" s="180">
        <v>137.19999999999999</v>
      </c>
    </row>
    <row r="457" spans="1:16" s="186" customFormat="1" ht="15.75" hidden="1" customHeight="1" x14ac:dyDescent="0.25">
      <c r="A457" s="184"/>
      <c r="B457" s="178" t="s">
        <v>349</v>
      </c>
      <c r="C457" s="174" t="s">
        <v>760</v>
      </c>
      <c r="D457" s="174" t="s">
        <v>295</v>
      </c>
      <c r="E457" s="174" t="s">
        <v>190</v>
      </c>
      <c r="F457" s="175" t="s">
        <v>728</v>
      </c>
      <c r="G457" s="174" t="s">
        <v>351</v>
      </c>
      <c r="H457" s="179">
        <v>0</v>
      </c>
      <c r="I457" s="180"/>
      <c r="L457" s="317"/>
      <c r="M457" s="317"/>
      <c r="N457" s="394"/>
      <c r="O457" s="397"/>
      <c r="P457" s="397"/>
    </row>
    <row r="458" spans="1:16" s="186" customFormat="1" ht="45" x14ac:dyDescent="0.25">
      <c r="A458" s="184"/>
      <c r="B458" s="173" t="s">
        <v>729</v>
      </c>
      <c r="C458" s="174" t="s">
        <v>760</v>
      </c>
      <c r="D458" s="174" t="s">
        <v>295</v>
      </c>
      <c r="E458" s="174" t="s">
        <v>190</v>
      </c>
      <c r="F458" s="175" t="s">
        <v>958</v>
      </c>
      <c r="G458" s="174" t="s">
        <v>353</v>
      </c>
      <c r="H458" s="179">
        <v>1650</v>
      </c>
      <c r="I458" s="180">
        <v>3.8</v>
      </c>
      <c r="J458" s="180">
        <v>3.8</v>
      </c>
      <c r="K458" s="180">
        <v>3.8</v>
      </c>
      <c r="L458" s="180">
        <v>3.8</v>
      </c>
      <c r="M458" s="180">
        <v>3.8</v>
      </c>
      <c r="N458" s="180">
        <v>3.8</v>
      </c>
      <c r="O458" s="180">
        <v>3.8</v>
      </c>
      <c r="P458" s="180">
        <v>3.8</v>
      </c>
    </row>
    <row r="459" spans="1:16" s="186" customFormat="1" ht="15.75" hidden="1" customHeight="1" x14ac:dyDescent="0.25">
      <c r="A459" s="184"/>
      <c r="B459" s="366" t="s">
        <v>730</v>
      </c>
      <c r="C459" s="194" t="s">
        <v>760</v>
      </c>
      <c r="D459" s="194" t="s">
        <v>295</v>
      </c>
      <c r="E459" s="194" t="s">
        <v>190</v>
      </c>
      <c r="F459" s="195" t="s">
        <v>438</v>
      </c>
      <c r="G459" s="194" t="s">
        <v>181</v>
      </c>
      <c r="H459" s="285">
        <f>H460</f>
        <v>0</v>
      </c>
      <c r="I459" s="188">
        <f>I460</f>
        <v>0</v>
      </c>
      <c r="L459" s="317"/>
      <c r="M459" s="317"/>
      <c r="N459" s="394"/>
      <c r="O459" s="397"/>
      <c r="P459" s="397"/>
    </row>
    <row r="460" spans="1:16" s="186" customFormat="1" ht="47.25" hidden="1" customHeight="1" x14ac:dyDescent="0.25">
      <c r="A460" s="184"/>
      <c r="B460" s="173" t="s">
        <v>731</v>
      </c>
      <c r="C460" s="157" t="s">
        <v>760</v>
      </c>
      <c r="D460" s="157" t="s">
        <v>295</v>
      </c>
      <c r="E460" s="157" t="s">
        <v>190</v>
      </c>
      <c r="F460" s="199" t="s">
        <v>732</v>
      </c>
      <c r="G460" s="157" t="s">
        <v>345</v>
      </c>
      <c r="H460" s="286"/>
      <c r="I460" s="180"/>
      <c r="L460" s="317"/>
      <c r="M460" s="317"/>
      <c r="N460" s="394"/>
      <c r="O460" s="397"/>
      <c r="P460" s="397"/>
    </row>
    <row r="461" spans="1:16" s="210" customFormat="1" ht="14.25" customHeight="1" x14ac:dyDescent="0.2">
      <c r="A461" s="184"/>
      <c r="B461" s="253" t="s">
        <v>733</v>
      </c>
      <c r="C461" s="194" t="s">
        <v>760</v>
      </c>
      <c r="D461" s="194" t="s">
        <v>295</v>
      </c>
      <c r="E461" s="194" t="s">
        <v>190</v>
      </c>
      <c r="F461" s="195"/>
      <c r="G461" s="194"/>
      <c r="H461" s="285">
        <f>H462</f>
        <v>415800</v>
      </c>
      <c r="I461" s="188">
        <f>I462</f>
        <v>196</v>
      </c>
      <c r="J461" s="188">
        <f t="shared" ref="J461:P461" si="153">J462</f>
        <v>0</v>
      </c>
      <c r="K461" s="188">
        <f t="shared" si="153"/>
        <v>0</v>
      </c>
      <c r="L461" s="188">
        <f t="shared" si="153"/>
        <v>0</v>
      </c>
      <c r="M461" s="188">
        <f t="shared" si="153"/>
        <v>0</v>
      </c>
      <c r="N461" s="188">
        <f t="shared" si="153"/>
        <v>0</v>
      </c>
      <c r="O461" s="188">
        <f t="shared" si="153"/>
        <v>154.4</v>
      </c>
      <c r="P461" s="188">
        <f t="shared" si="153"/>
        <v>154.4</v>
      </c>
    </row>
    <row r="462" spans="1:16" s="186" customFormat="1" ht="150" x14ac:dyDescent="0.25">
      <c r="A462" s="184"/>
      <c r="B462" s="243" t="s">
        <v>734</v>
      </c>
      <c r="C462" s="157" t="s">
        <v>760</v>
      </c>
      <c r="D462" s="157" t="s">
        <v>295</v>
      </c>
      <c r="E462" s="157" t="s">
        <v>190</v>
      </c>
      <c r="F462" s="199" t="s">
        <v>958</v>
      </c>
      <c r="G462" s="157" t="s">
        <v>345</v>
      </c>
      <c r="H462" s="286">
        <v>415800</v>
      </c>
      <c r="I462" s="180">
        <v>196</v>
      </c>
      <c r="L462" s="317"/>
      <c r="M462" s="317"/>
      <c r="N462" s="394"/>
      <c r="O462" s="180">
        <v>154.4</v>
      </c>
      <c r="P462" s="180">
        <v>154.4</v>
      </c>
    </row>
    <row r="463" spans="1:16" s="210" customFormat="1" ht="28.5" x14ac:dyDescent="0.2">
      <c r="A463" s="184"/>
      <c r="B463" s="190" t="s">
        <v>736</v>
      </c>
      <c r="C463" s="168" t="s">
        <v>760</v>
      </c>
      <c r="D463" s="168" t="s">
        <v>295</v>
      </c>
      <c r="E463" s="168" t="s">
        <v>190</v>
      </c>
      <c r="F463" s="169"/>
      <c r="G463" s="168"/>
      <c r="H463" s="187">
        <f>H464+H465+H466</f>
        <v>3337000</v>
      </c>
      <c r="I463" s="188">
        <f>I464+I465+I466</f>
        <v>2735.1</v>
      </c>
      <c r="J463" s="188">
        <f t="shared" ref="J463:P463" si="154">J464+J465+J466</f>
        <v>0</v>
      </c>
      <c r="K463" s="188">
        <f t="shared" si="154"/>
        <v>0</v>
      </c>
      <c r="L463" s="188">
        <f t="shared" si="154"/>
        <v>0</v>
      </c>
      <c r="M463" s="188">
        <f t="shared" si="154"/>
        <v>0</v>
      </c>
      <c r="N463" s="188">
        <f t="shared" si="154"/>
        <v>0</v>
      </c>
      <c r="O463" s="188">
        <f t="shared" si="154"/>
        <v>2735.1</v>
      </c>
      <c r="P463" s="188">
        <f t="shared" si="154"/>
        <v>2735.1</v>
      </c>
    </row>
    <row r="464" spans="1:16" s="186" customFormat="1" ht="56.25" customHeight="1" x14ac:dyDescent="0.25">
      <c r="A464" s="184"/>
      <c r="B464" s="173" t="s">
        <v>737</v>
      </c>
      <c r="C464" s="174" t="s">
        <v>760</v>
      </c>
      <c r="D464" s="174" t="s">
        <v>295</v>
      </c>
      <c r="E464" s="174" t="s">
        <v>190</v>
      </c>
      <c r="F464" s="175" t="s">
        <v>958</v>
      </c>
      <c r="G464" s="174" t="s">
        <v>345</v>
      </c>
      <c r="H464" s="179">
        <v>3246100</v>
      </c>
      <c r="I464" s="180">
        <v>2629.9</v>
      </c>
      <c r="L464" s="317"/>
      <c r="M464" s="317"/>
      <c r="N464" s="394"/>
      <c r="O464" s="180">
        <v>2629.9</v>
      </c>
      <c r="P464" s="180">
        <v>2629.9</v>
      </c>
    </row>
    <row r="465" spans="1:16" s="186" customFormat="1" ht="15.75" hidden="1" customHeight="1" x14ac:dyDescent="0.25">
      <c r="A465" s="184"/>
      <c r="B465" s="178" t="s">
        <v>368</v>
      </c>
      <c r="C465" s="174" t="s">
        <v>760</v>
      </c>
      <c r="D465" s="174" t="s">
        <v>295</v>
      </c>
      <c r="E465" s="174" t="s">
        <v>190</v>
      </c>
      <c r="F465" s="175" t="s">
        <v>739</v>
      </c>
      <c r="G465" s="174" t="s">
        <v>584</v>
      </c>
      <c r="H465" s="179">
        <v>0</v>
      </c>
      <c r="I465" s="180">
        <f>H465/1000</f>
        <v>0</v>
      </c>
      <c r="L465" s="317"/>
      <c r="M465" s="317"/>
      <c r="N465" s="394"/>
      <c r="O465" s="397"/>
      <c r="P465" s="397"/>
    </row>
    <row r="466" spans="1:16" s="186" customFormat="1" ht="57" customHeight="1" x14ac:dyDescent="0.25">
      <c r="A466" s="184"/>
      <c r="B466" s="173" t="s">
        <v>740</v>
      </c>
      <c r="C466" s="174" t="s">
        <v>760</v>
      </c>
      <c r="D466" s="174" t="s">
        <v>295</v>
      </c>
      <c r="E466" s="174" t="s">
        <v>190</v>
      </c>
      <c r="F466" s="175" t="s">
        <v>958</v>
      </c>
      <c r="G466" s="174" t="s">
        <v>348</v>
      </c>
      <c r="H466" s="179">
        <v>90900</v>
      </c>
      <c r="I466" s="180">
        <v>105.2</v>
      </c>
      <c r="L466" s="317"/>
      <c r="M466" s="317"/>
      <c r="N466" s="394"/>
      <c r="O466" s="180">
        <v>105.2</v>
      </c>
      <c r="P466" s="180">
        <v>105.2</v>
      </c>
    </row>
    <row r="467" spans="1:16" s="186" customFormat="1" ht="15.75" hidden="1" customHeight="1" x14ac:dyDescent="0.25">
      <c r="A467" s="184"/>
      <c r="B467" s="363" t="s">
        <v>761</v>
      </c>
      <c r="C467" s="168" t="s">
        <v>760</v>
      </c>
      <c r="D467" s="168" t="s">
        <v>295</v>
      </c>
      <c r="E467" s="168" t="s">
        <v>190</v>
      </c>
      <c r="F467" s="190" t="s">
        <v>762</v>
      </c>
      <c r="G467" s="168" t="s">
        <v>181</v>
      </c>
      <c r="H467" s="187">
        <f>H468+H469</f>
        <v>0</v>
      </c>
      <c r="I467" s="188">
        <f>I468+I469</f>
        <v>0</v>
      </c>
      <c r="L467" s="317"/>
      <c r="M467" s="317"/>
      <c r="N467" s="394"/>
      <c r="O467" s="397"/>
      <c r="P467" s="397"/>
    </row>
    <row r="468" spans="1:16" s="186" customFormat="1" ht="15.75" hidden="1" customHeight="1" x14ac:dyDescent="0.25">
      <c r="A468" s="184"/>
      <c r="B468" s="178" t="s">
        <v>713</v>
      </c>
      <c r="C468" s="174" t="s">
        <v>760</v>
      </c>
      <c r="D468" s="174" t="s">
        <v>295</v>
      </c>
      <c r="E468" s="174" t="s">
        <v>190</v>
      </c>
      <c r="F468" s="178" t="s">
        <v>762</v>
      </c>
      <c r="G468" s="174" t="s">
        <v>714</v>
      </c>
      <c r="H468" s="179">
        <v>0</v>
      </c>
      <c r="I468" s="180">
        <v>0</v>
      </c>
      <c r="L468" s="317"/>
      <c r="M468" s="317"/>
      <c r="N468" s="394"/>
      <c r="O468" s="397"/>
      <c r="P468" s="397"/>
    </row>
    <row r="469" spans="1:16" s="186" customFormat="1" ht="15.75" hidden="1" customHeight="1" x14ac:dyDescent="0.25">
      <c r="A469" s="184"/>
      <c r="B469" s="178" t="s">
        <v>349</v>
      </c>
      <c r="C469" s="174" t="s">
        <v>760</v>
      </c>
      <c r="D469" s="174" t="s">
        <v>295</v>
      </c>
      <c r="E469" s="174" t="s">
        <v>190</v>
      </c>
      <c r="F469" s="178" t="s">
        <v>762</v>
      </c>
      <c r="G469" s="174" t="s">
        <v>351</v>
      </c>
      <c r="H469" s="179">
        <v>0</v>
      </c>
      <c r="I469" s="180">
        <v>0</v>
      </c>
      <c r="L469" s="317"/>
      <c r="M469" s="317"/>
      <c r="N469" s="394"/>
      <c r="O469" s="397"/>
      <c r="P469" s="397"/>
    </row>
    <row r="470" spans="1:16" s="288" customFormat="1" ht="15.75" hidden="1" customHeight="1" x14ac:dyDescent="0.25">
      <c r="A470" s="287"/>
      <c r="B470" s="365" t="s">
        <v>323</v>
      </c>
      <c r="C470" s="194" t="s">
        <v>760</v>
      </c>
      <c r="D470" s="194" t="s">
        <v>295</v>
      </c>
      <c r="E470" s="194" t="s">
        <v>202</v>
      </c>
      <c r="F470" s="195" t="s">
        <v>438</v>
      </c>
      <c r="G470" s="194" t="s">
        <v>181</v>
      </c>
      <c r="H470" s="285">
        <f>H471</f>
        <v>0</v>
      </c>
      <c r="I470" s="188">
        <f>I471</f>
        <v>0</v>
      </c>
      <c r="L470" s="322"/>
      <c r="M470" s="322"/>
      <c r="N470" s="395"/>
      <c r="O470" s="397"/>
      <c r="P470" s="397"/>
    </row>
    <row r="471" spans="1:16" s="186" customFormat="1" ht="47.25" hidden="1" customHeight="1" x14ac:dyDescent="0.25">
      <c r="A471" s="184"/>
      <c r="B471" s="173" t="s">
        <v>763</v>
      </c>
      <c r="C471" s="157" t="s">
        <v>760</v>
      </c>
      <c r="D471" s="157" t="s">
        <v>295</v>
      </c>
      <c r="E471" s="157" t="s">
        <v>202</v>
      </c>
      <c r="F471" s="199" t="s">
        <v>764</v>
      </c>
      <c r="G471" s="157" t="s">
        <v>351</v>
      </c>
      <c r="H471" s="286">
        <v>0</v>
      </c>
      <c r="I471" s="180">
        <v>0</v>
      </c>
      <c r="L471" s="317"/>
      <c r="M471" s="317"/>
      <c r="N471" s="394"/>
      <c r="O471" s="397"/>
      <c r="P471" s="397"/>
    </row>
    <row r="472" spans="1:16" s="186" customFormat="1" ht="15" hidden="1" customHeight="1" x14ac:dyDescent="0.25">
      <c r="A472" s="184"/>
      <c r="B472" s="253" t="s">
        <v>310</v>
      </c>
      <c r="C472" s="194" t="s">
        <v>760</v>
      </c>
      <c r="D472" s="168" t="s">
        <v>295</v>
      </c>
      <c r="E472" s="168" t="s">
        <v>202</v>
      </c>
      <c r="F472" s="169"/>
      <c r="G472" s="168"/>
      <c r="H472" s="285"/>
      <c r="I472" s="188">
        <f>I476</f>
        <v>0</v>
      </c>
      <c r="L472" s="317"/>
      <c r="M472" s="317"/>
      <c r="N472" s="394"/>
      <c r="O472" s="397"/>
      <c r="P472" s="397"/>
    </row>
    <row r="473" spans="1:16" s="186" customFormat="1" ht="20.25" hidden="1" customHeight="1" x14ac:dyDescent="0.25">
      <c r="A473" s="184"/>
      <c r="B473" s="173" t="s">
        <v>574</v>
      </c>
      <c r="C473" s="157" t="s">
        <v>760</v>
      </c>
      <c r="D473" s="174" t="s">
        <v>295</v>
      </c>
      <c r="E473" s="174" t="s">
        <v>202</v>
      </c>
      <c r="F473" s="175" t="s">
        <v>292</v>
      </c>
      <c r="G473" s="168"/>
      <c r="H473" s="286"/>
      <c r="I473" s="180">
        <f>I474</f>
        <v>0</v>
      </c>
      <c r="L473" s="317"/>
      <c r="M473" s="317"/>
      <c r="N473" s="394"/>
      <c r="O473" s="397"/>
      <c r="P473" s="397"/>
    </row>
    <row r="474" spans="1:16" s="186" customFormat="1" ht="30" hidden="1" customHeight="1" x14ac:dyDescent="0.25">
      <c r="A474" s="184"/>
      <c r="B474" s="259" t="s">
        <v>741</v>
      </c>
      <c r="C474" s="157" t="s">
        <v>760</v>
      </c>
      <c r="D474" s="174" t="s">
        <v>295</v>
      </c>
      <c r="E474" s="174" t="s">
        <v>202</v>
      </c>
      <c r="F474" s="175" t="s">
        <v>742</v>
      </c>
      <c r="G474" s="168"/>
      <c r="H474" s="286"/>
      <c r="I474" s="180">
        <f>I475</f>
        <v>0</v>
      </c>
      <c r="L474" s="317"/>
      <c r="M474" s="317"/>
      <c r="N474" s="394"/>
      <c r="O474" s="397"/>
      <c r="P474" s="397"/>
    </row>
    <row r="475" spans="1:16" s="186" customFormat="1" ht="45" hidden="1" customHeight="1" x14ac:dyDescent="0.25">
      <c r="A475" s="184"/>
      <c r="B475" s="367" t="s">
        <v>743</v>
      </c>
      <c r="C475" s="157" t="s">
        <v>760</v>
      </c>
      <c r="D475" s="174" t="s">
        <v>295</v>
      </c>
      <c r="E475" s="174" t="s">
        <v>202</v>
      </c>
      <c r="F475" s="175" t="s">
        <v>744</v>
      </c>
      <c r="G475" s="168"/>
      <c r="H475" s="286"/>
      <c r="I475" s="180">
        <f>I476</f>
        <v>0</v>
      </c>
      <c r="L475" s="317"/>
      <c r="M475" s="317"/>
      <c r="N475" s="394"/>
      <c r="O475" s="397"/>
      <c r="P475" s="397"/>
    </row>
    <row r="476" spans="1:16" s="186" customFormat="1" ht="45" hidden="1" customHeight="1" x14ac:dyDescent="0.25">
      <c r="A476" s="184"/>
      <c r="B476" s="211" t="s">
        <v>745</v>
      </c>
      <c r="C476" s="157" t="s">
        <v>760</v>
      </c>
      <c r="D476" s="174" t="s">
        <v>295</v>
      </c>
      <c r="E476" s="174" t="s">
        <v>202</v>
      </c>
      <c r="F476" s="175" t="s">
        <v>746</v>
      </c>
      <c r="G476" s="174" t="s">
        <v>348</v>
      </c>
      <c r="H476" s="286"/>
      <c r="I476" s="180">
        <v>0</v>
      </c>
      <c r="L476" s="317"/>
      <c r="M476" s="317"/>
      <c r="N476" s="394"/>
      <c r="O476" s="397"/>
      <c r="P476" s="397"/>
    </row>
    <row r="477" spans="1:16" s="186" customFormat="1" ht="42.75" x14ac:dyDescent="0.25">
      <c r="A477" s="182">
        <v>10</v>
      </c>
      <c r="B477" s="361" t="s">
        <v>765</v>
      </c>
      <c r="C477" s="160" t="s">
        <v>766</v>
      </c>
      <c r="D477" s="160"/>
      <c r="E477" s="160"/>
      <c r="F477" s="260"/>
      <c r="G477" s="160"/>
      <c r="H477" s="261">
        <f>H478+H498</f>
        <v>15185190</v>
      </c>
      <c r="I477" s="262">
        <f>I484+I486+I488+I491+I497+I504+I506+I510+I512+I514+I522+I530+I531</f>
        <v>12870.900000000001</v>
      </c>
      <c r="J477" s="262">
        <f t="shared" ref="J477:P477" si="155">J484+J486+J488+J491+J497+J504+J506+J510+J512+J514+J522+J530+J531</f>
        <v>0</v>
      </c>
      <c r="K477" s="262">
        <f t="shared" si="155"/>
        <v>0</v>
      </c>
      <c r="L477" s="262">
        <f t="shared" si="155"/>
        <v>0</v>
      </c>
      <c r="M477" s="262">
        <f t="shared" si="155"/>
        <v>0</v>
      </c>
      <c r="N477" s="262">
        <f t="shared" si="155"/>
        <v>0</v>
      </c>
      <c r="O477" s="262">
        <f t="shared" si="155"/>
        <v>12735.200000000003</v>
      </c>
      <c r="P477" s="262">
        <f t="shared" si="155"/>
        <v>12735.200000000003</v>
      </c>
    </row>
    <row r="478" spans="1:16" s="186" customFormat="1" x14ac:dyDescent="0.25">
      <c r="A478" s="284"/>
      <c r="B478" s="224" t="s">
        <v>767</v>
      </c>
      <c r="C478" s="168" t="s">
        <v>766</v>
      </c>
      <c r="D478" s="168" t="s">
        <v>295</v>
      </c>
      <c r="E478" s="168"/>
      <c r="F478" s="169"/>
      <c r="G478" s="168"/>
      <c r="H478" s="187">
        <f>H479+H492</f>
        <v>3545900</v>
      </c>
      <c r="I478" s="289">
        <f>I479+I492</f>
        <v>3797.8</v>
      </c>
      <c r="J478" s="289">
        <f t="shared" ref="J478:P478" si="156">J479+J492</f>
        <v>0</v>
      </c>
      <c r="K478" s="289">
        <f t="shared" si="156"/>
        <v>0</v>
      </c>
      <c r="L478" s="289">
        <f t="shared" si="156"/>
        <v>0</v>
      </c>
      <c r="M478" s="289">
        <f t="shared" si="156"/>
        <v>0</v>
      </c>
      <c r="N478" s="289">
        <f t="shared" si="156"/>
        <v>0</v>
      </c>
      <c r="O478" s="289">
        <f t="shared" si="156"/>
        <v>3753.1000000000004</v>
      </c>
      <c r="P478" s="289">
        <f t="shared" si="156"/>
        <v>3753.1000000000004</v>
      </c>
    </row>
    <row r="479" spans="1:16" s="186" customFormat="1" x14ac:dyDescent="0.25">
      <c r="A479" s="284"/>
      <c r="B479" s="224" t="s">
        <v>768</v>
      </c>
      <c r="C479" s="168" t="s">
        <v>766</v>
      </c>
      <c r="D479" s="168" t="s">
        <v>295</v>
      </c>
      <c r="E479" s="168" t="s">
        <v>183</v>
      </c>
      <c r="F479" s="169"/>
      <c r="G479" s="194"/>
      <c r="H479" s="285">
        <f>H483+H487+H490</f>
        <v>3460200</v>
      </c>
      <c r="I479" s="188">
        <f>I483+I487+I490</f>
        <v>3667.8</v>
      </c>
      <c r="J479" s="188">
        <f t="shared" ref="J479:P479" si="157">J483+J487+J490</f>
        <v>0</v>
      </c>
      <c r="K479" s="188">
        <f t="shared" si="157"/>
        <v>0</v>
      </c>
      <c r="L479" s="188">
        <f t="shared" si="157"/>
        <v>0</v>
      </c>
      <c r="M479" s="188">
        <f t="shared" si="157"/>
        <v>0</v>
      </c>
      <c r="N479" s="188">
        <f t="shared" si="157"/>
        <v>0</v>
      </c>
      <c r="O479" s="188">
        <f t="shared" si="157"/>
        <v>3623.1000000000004</v>
      </c>
      <c r="P479" s="188">
        <f t="shared" si="157"/>
        <v>3623.1000000000004</v>
      </c>
    </row>
    <row r="480" spans="1:16" s="186" customFormat="1" ht="32.25" customHeight="1" x14ac:dyDescent="0.25">
      <c r="A480" s="284"/>
      <c r="B480" s="173" t="s">
        <v>574</v>
      </c>
      <c r="C480" s="174" t="s">
        <v>766</v>
      </c>
      <c r="D480" s="174" t="s">
        <v>295</v>
      </c>
      <c r="E480" s="174" t="s">
        <v>183</v>
      </c>
      <c r="F480" s="175" t="s">
        <v>292</v>
      </c>
      <c r="G480" s="157"/>
      <c r="H480" s="286"/>
      <c r="I480" s="180">
        <f>I481</f>
        <v>3667.8</v>
      </c>
      <c r="J480" s="180">
        <f t="shared" ref="J480:P481" si="158">J481</f>
        <v>0</v>
      </c>
      <c r="K480" s="180">
        <f t="shared" si="158"/>
        <v>0</v>
      </c>
      <c r="L480" s="180">
        <f t="shared" si="158"/>
        <v>0</v>
      </c>
      <c r="M480" s="180">
        <f t="shared" si="158"/>
        <v>0</v>
      </c>
      <c r="N480" s="180">
        <f t="shared" si="158"/>
        <v>0</v>
      </c>
      <c r="O480" s="180">
        <f t="shared" si="158"/>
        <v>3623.1000000000004</v>
      </c>
      <c r="P480" s="180">
        <f t="shared" si="158"/>
        <v>3623.1000000000004</v>
      </c>
    </row>
    <row r="481" spans="1:16" s="186" customFormat="1" ht="30" x14ac:dyDescent="0.25">
      <c r="A481" s="284"/>
      <c r="B481" s="173" t="s">
        <v>769</v>
      </c>
      <c r="C481" s="174" t="s">
        <v>766</v>
      </c>
      <c r="D481" s="174" t="s">
        <v>295</v>
      </c>
      <c r="E481" s="174" t="s">
        <v>183</v>
      </c>
      <c r="F481" s="175" t="s">
        <v>770</v>
      </c>
      <c r="G481" s="194"/>
      <c r="H481" s="285"/>
      <c r="I481" s="180">
        <f>I482</f>
        <v>3667.8</v>
      </c>
      <c r="J481" s="180">
        <f t="shared" si="158"/>
        <v>0</v>
      </c>
      <c r="K481" s="180">
        <f t="shared" si="158"/>
        <v>0</v>
      </c>
      <c r="L481" s="180">
        <f t="shared" si="158"/>
        <v>0</v>
      </c>
      <c r="M481" s="180">
        <f t="shared" si="158"/>
        <v>0</v>
      </c>
      <c r="N481" s="180">
        <f t="shared" si="158"/>
        <v>0</v>
      </c>
      <c r="O481" s="180">
        <f t="shared" si="158"/>
        <v>3623.1000000000004</v>
      </c>
      <c r="P481" s="180">
        <f t="shared" si="158"/>
        <v>3623.1000000000004</v>
      </c>
    </row>
    <row r="482" spans="1:16" s="186" customFormat="1" ht="30" x14ac:dyDescent="0.25">
      <c r="A482" s="284"/>
      <c r="B482" s="173" t="s">
        <v>771</v>
      </c>
      <c r="C482" s="174" t="s">
        <v>766</v>
      </c>
      <c r="D482" s="174" t="s">
        <v>295</v>
      </c>
      <c r="E482" s="174" t="s">
        <v>183</v>
      </c>
      <c r="F482" s="175" t="s">
        <v>772</v>
      </c>
      <c r="G482" s="157"/>
      <c r="H482" s="286"/>
      <c r="I482" s="180">
        <f>I483+I487+I490</f>
        <v>3667.8</v>
      </c>
      <c r="J482" s="180">
        <f t="shared" ref="J482:P482" si="159">J483+J487+J490</f>
        <v>0</v>
      </c>
      <c r="K482" s="180">
        <f t="shared" si="159"/>
        <v>0</v>
      </c>
      <c r="L482" s="180">
        <f t="shared" si="159"/>
        <v>0</v>
      </c>
      <c r="M482" s="180">
        <f t="shared" si="159"/>
        <v>0</v>
      </c>
      <c r="N482" s="180">
        <f t="shared" si="159"/>
        <v>0</v>
      </c>
      <c r="O482" s="180">
        <f t="shared" si="159"/>
        <v>3623.1000000000004</v>
      </c>
      <c r="P482" s="180">
        <f t="shared" si="159"/>
        <v>3623.1000000000004</v>
      </c>
    </row>
    <row r="483" spans="1:16" s="186" customFormat="1" ht="28.5" x14ac:dyDescent="0.25">
      <c r="A483" s="184"/>
      <c r="B483" s="224" t="s">
        <v>773</v>
      </c>
      <c r="C483" s="168" t="s">
        <v>766</v>
      </c>
      <c r="D483" s="168" t="s">
        <v>295</v>
      </c>
      <c r="E483" s="168" t="s">
        <v>183</v>
      </c>
      <c r="F483" s="169"/>
      <c r="G483" s="194"/>
      <c r="H483" s="285">
        <f>H484+H485+H486</f>
        <v>2629600</v>
      </c>
      <c r="I483" s="188">
        <f>I484+I485+I486</f>
        <v>2902.6</v>
      </c>
      <c r="J483" s="188">
        <f t="shared" ref="J483:P483" si="160">J484+J485+J486</f>
        <v>0</v>
      </c>
      <c r="K483" s="188">
        <f t="shared" si="160"/>
        <v>0</v>
      </c>
      <c r="L483" s="188">
        <f t="shared" si="160"/>
        <v>0</v>
      </c>
      <c r="M483" s="188">
        <f t="shared" si="160"/>
        <v>0</v>
      </c>
      <c r="N483" s="188">
        <f t="shared" si="160"/>
        <v>0</v>
      </c>
      <c r="O483" s="188">
        <f t="shared" si="160"/>
        <v>2902.6</v>
      </c>
      <c r="P483" s="188">
        <f t="shared" si="160"/>
        <v>2902.6</v>
      </c>
    </row>
    <row r="484" spans="1:16" s="186" customFormat="1" ht="45" customHeight="1" x14ac:dyDescent="0.25">
      <c r="A484" s="184"/>
      <c r="B484" s="173" t="s">
        <v>774</v>
      </c>
      <c r="C484" s="174" t="s">
        <v>766</v>
      </c>
      <c r="D484" s="174" t="s">
        <v>295</v>
      </c>
      <c r="E484" s="174" t="s">
        <v>183</v>
      </c>
      <c r="F484" s="175" t="s">
        <v>959</v>
      </c>
      <c r="G484" s="157" t="s">
        <v>345</v>
      </c>
      <c r="H484" s="286">
        <v>2528500</v>
      </c>
      <c r="I484" s="180">
        <v>2791</v>
      </c>
      <c r="L484" s="320"/>
      <c r="M484" s="317"/>
      <c r="N484" s="394"/>
      <c r="O484" s="180">
        <v>2791</v>
      </c>
      <c r="P484" s="180">
        <v>2791</v>
      </c>
    </row>
    <row r="485" spans="1:16" s="186" customFormat="1" ht="15.75" hidden="1" customHeight="1" x14ac:dyDescent="0.25">
      <c r="A485" s="184"/>
      <c r="B485" s="178" t="s">
        <v>368</v>
      </c>
      <c r="C485" s="174" t="s">
        <v>766</v>
      </c>
      <c r="D485" s="174" t="s">
        <v>295</v>
      </c>
      <c r="E485" s="174" t="s">
        <v>183</v>
      </c>
      <c r="F485" s="175" t="s">
        <v>776</v>
      </c>
      <c r="G485" s="157" t="s">
        <v>584</v>
      </c>
      <c r="H485" s="286">
        <v>0</v>
      </c>
      <c r="I485" s="180">
        <f>H485/1000</f>
        <v>0</v>
      </c>
      <c r="L485" s="317"/>
      <c r="M485" s="317"/>
      <c r="N485" s="394"/>
      <c r="O485" s="397"/>
      <c r="P485" s="397"/>
    </row>
    <row r="486" spans="1:16" s="186" customFormat="1" ht="60" x14ac:dyDescent="0.25">
      <c r="A486" s="184"/>
      <c r="B486" s="173" t="s">
        <v>777</v>
      </c>
      <c r="C486" s="174" t="s">
        <v>766</v>
      </c>
      <c r="D486" s="174" t="s">
        <v>295</v>
      </c>
      <c r="E486" s="174" t="s">
        <v>183</v>
      </c>
      <c r="F486" s="175" t="s">
        <v>959</v>
      </c>
      <c r="G486" s="157" t="s">
        <v>348</v>
      </c>
      <c r="H486" s="286">
        <v>101100</v>
      </c>
      <c r="I486" s="180">
        <v>111.6</v>
      </c>
      <c r="L486" s="320"/>
      <c r="M486" s="317"/>
      <c r="N486" s="394"/>
      <c r="O486" s="180">
        <v>111.6</v>
      </c>
      <c r="P486" s="180">
        <v>111.6</v>
      </c>
    </row>
    <row r="487" spans="1:16" s="186" customFormat="1" x14ac:dyDescent="0.25">
      <c r="A487" s="184"/>
      <c r="B487" s="224" t="s">
        <v>778</v>
      </c>
      <c r="C487" s="168" t="s">
        <v>766</v>
      </c>
      <c r="D487" s="168" t="s">
        <v>295</v>
      </c>
      <c r="E487" s="168" t="s">
        <v>183</v>
      </c>
      <c r="F487" s="169"/>
      <c r="G487" s="194"/>
      <c r="H487" s="285">
        <f>H488+H489</f>
        <v>626000</v>
      </c>
      <c r="I487" s="188">
        <f>I488+I489</f>
        <v>554.20000000000005</v>
      </c>
      <c r="J487" s="188">
        <f t="shared" ref="J487:P487" si="161">J488+J489</f>
        <v>0</v>
      </c>
      <c r="K487" s="188">
        <f t="shared" si="161"/>
        <v>0</v>
      </c>
      <c r="L487" s="188">
        <f t="shared" si="161"/>
        <v>0</v>
      </c>
      <c r="M487" s="188">
        <f t="shared" si="161"/>
        <v>0</v>
      </c>
      <c r="N487" s="188">
        <f t="shared" si="161"/>
        <v>0</v>
      </c>
      <c r="O487" s="188">
        <f t="shared" si="161"/>
        <v>554.20000000000005</v>
      </c>
      <c r="P487" s="188">
        <f t="shared" si="161"/>
        <v>554.20000000000005</v>
      </c>
    </row>
    <row r="488" spans="1:16" s="186" customFormat="1" ht="58.5" customHeight="1" x14ac:dyDescent="0.25">
      <c r="A488" s="184"/>
      <c r="B488" s="173" t="s">
        <v>779</v>
      </c>
      <c r="C488" s="174" t="s">
        <v>766</v>
      </c>
      <c r="D488" s="174" t="s">
        <v>295</v>
      </c>
      <c r="E488" s="174" t="s">
        <v>183</v>
      </c>
      <c r="F488" s="175" t="s">
        <v>959</v>
      </c>
      <c r="G488" s="157" t="s">
        <v>348</v>
      </c>
      <c r="H488" s="286">
        <v>626000</v>
      </c>
      <c r="I488" s="180">
        <v>554.20000000000005</v>
      </c>
      <c r="L488" s="317"/>
      <c r="M488" s="317"/>
      <c r="N488" s="394"/>
      <c r="O488" s="180">
        <v>554.20000000000005</v>
      </c>
      <c r="P488" s="180">
        <v>554.20000000000005</v>
      </c>
    </row>
    <row r="489" spans="1:16" s="186" customFormat="1" ht="15.75" hidden="1" customHeight="1" x14ac:dyDescent="0.25">
      <c r="A489" s="184"/>
      <c r="B489" s="178" t="s">
        <v>349</v>
      </c>
      <c r="C489" s="174" t="s">
        <v>766</v>
      </c>
      <c r="D489" s="174" t="s">
        <v>295</v>
      </c>
      <c r="E489" s="174" t="s">
        <v>183</v>
      </c>
      <c r="F489" s="175" t="s">
        <v>781</v>
      </c>
      <c r="G489" s="157" t="s">
        <v>351</v>
      </c>
      <c r="H489" s="286">
        <v>0</v>
      </c>
      <c r="I489" s="180">
        <v>0</v>
      </c>
      <c r="L489" s="317"/>
      <c r="M489" s="317"/>
      <c r="N489" s="394"/>
      <c r="O489" s="397"/>
      <c r="P489" s="397"/>
    </row>
    <row r="490" spans="1:16" s="210" customFormat="1" ht="14.25" customHeight="1" x14ac:dyDescent="0.2">
      <c r="A490" s="184"/>
      <c r="B490" s="189" t="s">
        <v>733</v>
      </c>
      <c r="C490" s="194" t="s">
        <v>766</v>
      </c>
      <c r="D490" s="194" t="s">
        <v>295</v>
      </c>
      <c r="E490" s="194" t="s">
        <v>183</v>
      </c>
      <c r="F490" s="195"/>
      <c r="G490" s="194"/>
      <c r="H490" s="285">
        <f>H491</f>
        <v>204600</v>
      </c>
      <c r="I490" s="188">
        <f>I491</f>
        <v>211</v>
      </c>
      <c r="J490" s="188">
        <f t="shared" ref="J490:P490" si="162">J491</f>
        <v>0</v>
      </c>
      <c r="K490" s="188">
        <f t="shared" si="162"/>
        <v>0</v>
      </c>
      <c r="L490" s="188">
        <f t="shared" si="162"/>
        <v>0</v>
      </c>
      <c r="M490" s="188">
        <f t="shared" si="162"/>
        <v>0</v>
      </c>
      <c r="N490" s="188">
        <f t="shared" si="162"/>
        <v>0</v>
      </c>
      <c r="O490" s="188">
        <f t="shared" si="162"/>
        <v>166.3</v>
      </c>
      <c r="P490" s="188">
        <f t="shared" si="162"/>
        <v>166.3</v>
      </c>
    </row>
    <row r="491" spans="1:16" s="186" customFormat="1" ht="150" x14ac:dyDescent="0.25">
      <c r="A491" s="184"/>
      <c r="B491" s="173" t="s">
        <v>782</v>
      </c>
      <c r="C491" s="157" t="s">
        <v>766</v>
      </c>
      <c r="D491" s="157" t="s">
        <v>295</v>
      </c>
      <c r="E491" s="157" t="s">
        <v>183</v>
      </c>
      <c r="F491" s="199" t="s">
        <v>959</v>
      </c>
      <c r="G491" s="157" t="s">
        <v>345</v>
      </c>
      <c r="H491" s="286">
        <v>204600</v>
      </c>
      <c r="I491" s="180">
        <v>211</v>
      </c>
      <c r="L491" s="317"/>
      <c r="M491" s="317"/>
      <c r="N491" s="394"/>
      <c r="O491" s="180">
        <v>166.3</v>
      </c>
      <c r="P491" s="180">
        <v>166.3</v>
      </c>
    </row>
    <row r="492" spans="1:16" s="186" customFormat="1" x14ac:dyDescent="0.25">
      <c r="A492" s="184"/>
      <c r="B492" s="189" t="s">
        <v>318</v>
      </c>
      <c r="C492" s="168" t="s">
        <v>766</v>
      </c>
      <c r="D492" s="168" t="s">
        <v>210</v>
      </c>
      <c r="E492" s="174"/>
      <c r="F492" s="175"/>
      <c r="G492" s="194"/>
      <c r="H492" s="285">
        <f>H497</f>
        <v>85700</v>
      </c>
      <c r="I492" s="188">
        <f>I497</f>
        <v>130</v>
      </c>
      <c r="J492" s="188">
        <f t="shared" ref="J492:P492" si="163">J497</f>
        <v>0</v>
      </c>
      <c r="K492" s="188">
        <f t="shared" si="163"/>
        <v>0</v>
      </c>
      <c r="L492" s="188">
        <f t="shared" si="163"/>
        <v>0</v>
      </c>
      <c r="M492" s="188">
        <f t="shared" si="163"/>
        <v>0</v>
      </c>
      <c r="N492" s="188">
        <f t="shared" si="163"/>
        <v>0</v>
      </c>
      <c r="O492" s="188">
        <f t="shared" si="163"/>
        <v>130</v>
      </c>
      <c r="P492" s="188">
        <f t="shared" si="163"/>
        <v>130</v>
      </c>
    </row>
    <row r="493" spans="1:16" s="186" customFormat="1" x14ac:dyDescent="0.25">
      <c r="A493" s="184"/>
      <c r="B493" s="189" t="s">
        <v>322</v>
      </c>
      <c r="C493" s="174" t="s">
        <v>766</v>
      </c>
      <c r="D493" s="174" t="s">
        <v>210</v>
      </c>
      <c r="E493" s="174" t="s">
        <v>292</v>
      </c>
      <c r="F493" s="175"/>
      <c r="G493" s="194"/>
      <c r="H493" s="285"/>
      <c r="I493" s="180">
        <f>I494</f>
        <v>130</v>
      </c>
      <c r="J493" s="180">
        <f t="shared" ref="J493:P496" si="164">J494</f>
        <v>0</v>
      </c>
      <c r="K493" s="180">
        <f t="shared" si="164"/>
        <v>0</v>
      </c>
      <c r="L493" s="180">
        <f t="shared" si="164"/>
        <v>0</v>
      </c>
      <c r="M493" s="180">
        <f t="shared" si="164"/>
        <v>0</v>
      </c>
      <c r="N493" s="180">
        <f t="shared" si="164"/>
        <v>0</v>
      </c>
      <c r="O493" s="180">
        <f t="shared" si="164"/>
        <v>130</v>
      </c>
      <c r="P493" s="180">
        <f t="shared" si="164"/>
        <v>130</v>
      </c>
    </row>
    <row r="494" spans="1:16" s="186" customFormat="1" ht="30.75" customHeight="1" x14ac:dyDescent="0.25">
      <c r="A494" s="184"/>
      <c r="B494" s="173" t="s">
        <v>574</v>
      </c>
      <c r="C494" s="174" t="s">
        <v>766</v>
      </c>
      <c r="D494" s="174" t="s">
        <v>210</v>
      </c>
      <c r="E494" s="174" t="s">
        <v>292</v>
      </c>
      <c r="F494" s="175" t="s">
        <v>720</v>
      </c>
      <c r="G494" s="194"/>
      <c r="H494" s="285"/>
      <c r="I494" s="180">
        <f>I495</f>
        <v>130</v>
      </c>
      <c r="J494" s="180">
        <f t="shared" si="164"/>
        <v>0</v>
      </c>
      <c r="K494" s="180">
        <f t="shared" si="164"/>
        <v>0</v>
      </c>
      <c r="L494" s="180">
        <f t="shared" si="164"/>
        <v>0</v>
      </c>
      <c r="M494" s="180">
        <f t="shared" si="164"/>
        <v>0</v>
      </c>
      <c r="N494" s="180">
        <f t="shared" si="164"/>
        <v>0</v>
      </c>
      <c r="O494" s="180">
        <f t="shared" si="164"/>
        <v>130</v>
      </c>
      <c r="P494" s="180">
        <f t="shared" si="164"/>
        <v>130</v>
      </c>
    </row>
    <row r="495" spans="1:16" s="186" customFormat="1" ht="30" x14ac:dyDescent="0.25">
      <c r="A495" s="184"/>
      <c r="B495" s="173" t="s">
        <v>769</v>
      </c>
      <c r="C495" s="174" t="s">
        <v>766</v>
      </c>
      <c r="D495" s="174" t="s">
        <v>210</v>
      </c>
      <c r="E495" s="174" t="s">
        <v>292</v>
      </c>
      <c r="F495" s="175" t="s">
        <v>784</v>
      </c>
      <c r="G495" s="194"/>
      <c r="H495" s="285"/>
      <c r="I495" s="180">
        <f>I496</f>
        <v>130</v>
      </c>
      <c r="J495" s="180">
        <f t="shared" si="164"/>
        <v>0</v>
      </c>
      <c r="K495" s="180">
        <f t="shared" si="164"/>
        <v>0</v>
      </c>
      <c r="L495" s="180">
        <f t="shared" si="164"/>
        <v>0</v>
      </c>
      <c r="M495" s="180">
        <f t="shared" si="164"/>
        <v>0</v>
      </c>
      <c r="N495" s="180">
        <f t="shared" si="164"/>
        <v>0</v>
      </c>
      <c r="O495" s="180">
        <f t="shared" si="164"/>
        <v>130</v>
      </c>
      <c r="P495" s="180">
        <f t="shared" si="164"/>
        <v>130</v>
      </c>
    </row>
    <row r="496" spans="1:16" s="186" customFormat="1" ht="30" x14ac:dyDescent="0.25">
      <c r="A496" s="184"/>
      <c r="B496" s="173" t="s">
        <v>771</v>
      </c>
      <c r="C496" s="174" t="s">
        <v>766</v>
      </c>
      <c r="D496" s="174" t="s">
        <v>210</v>
      </c>
      <c r="E496" s="174" t="s">
        <v>292</v>
      </c>
      <c r="F496" s="175" t="s">
        <v>785</v>
      </c>
      <c r="G496" s="194"/>
      <c r="H496" s="285"/>
      <c r="I496" s="180">
        <f>I497</f>
        <v>130</v>
      </c>
      <c r="J496" s="180">
        <f t="shared" si="164"/>
        <v>0</v>
      </c>
      <c r="K496" s="180">
        <f t="shared" si="164"/>
        <v>0</v>
      </c>
      <c r="L496" s="180">
        <f t="shared" si="164"/>
        <v>0</v>
      </c>
      <c r="M496" s="180">
        <f t="shared" si="164"/>
        <v>0</v>
      </c>
      <c r="N496" s="180">
        <f t="shared" si="164"/>
        <v>0</v>
      </c>
      <c r="O496" s="180">
        <f t="shared" si="164"/>
        <v>130</v>
      </c>
      <c r="P496" s="180">
        <f t="shared" si="164"/>
        <v>130</v>
      </c>
    </row>
    <row r="497" spans="1:16" s="186" customFormat="1" ht="45" x14ac:dyDescent="0.25">
      <c r="A497" s="184"/>
      <c r="B497" s="211" t="s">
        <v>786</v>
      </c>
      <c r="C497" s="174" t="s">
        <v>766</v>
      </c>
      <c r="D497" s="174" t="s">
        <v>210</v>
      </c>
      <c r="E497" s="174" t="s">
        <v>292</v>
      </c>
      <c r="F497" s="175" t="s">
        <v>787</v>
      </c>
      <c r="G497" s="157" t="s">
        <v>345</v>
      </c>
      <c r="H497" s="286">
        <v>85700</v>
      </c>
      <c r="I497" s="180">
        <v>130</v>
      </c>
      <c r="L497" s="317"/>
      <c r="M497" s="317"/>
      <c r="N497" s="394"/>
      <c r="O497" s="180">
        <v>130</v>
      </c>
      <c r="P497" s="180">
        <v>130</v>
      </c>
    </row>
    <row r="498" spans="1:16" s="186" customFormat="1" x14ac:dyDescent="0.25">
      <c r="A498" s="184"/>
      <c r="B498" s="224" t="s">
        <v>788</v>
      </c>
      <c r="C498" s="168" t="s">
        <v>766</v>
      </c>
      <c r="D498" s="168"/>
      <c r="E498" s="168"/>
      <c r="F498" s="190"/>
      <c r="G498" s="194"/>
      <c r="H498" s="285">
        <f>H499+H518+H523+H525</f>
        <v>11639290</v>
      </c>
      <c r="I498" s="188">
        <f>I499+I518+I523+I525</f>
        <v>9073.1</v>
      </c>
      <c r="J498" s="188">
        <f t="shared" ref="J498:P498" si="165">J499+J518+J523+J525</f>
        <v>0</v>
      </c>
      <c r="K498" s="188">
        <f t="shared" si="165"/>
        <v>0</v>
      </c>
      <c r="L498" s="188">
        <f t="shared" si="165"/>
        <v>0</v>
      </c>
      <c r="M498" s="188">
        <f t="shared" si="165"/>
        <v>0</v>
      </c>
      <c r="N498" s="188">
        <f t="shared" si="165"/>
        <v>0</v>
      </c>
      <c r="O498" s="188">
        <f t="shared" si="165"/>
        <v>8982.1</v>
      </c>
      <c r="P498" s="188">
        <f t="shared" si="165"/>
        <v>8982.1</v>
      </c>
    </row>
    <row r="499" spans="1:16" s="186" customFormat="1" x14ac:dyDescent="0.25">
      <c r="A499" s="184"/>
      <c r="B499" s="189" t="s">
        <v>789</v>
      </c>
      <c r="C499" s="194" t="s">
        <v>766</v>
      </c>
      <c r="D499" s="194" t="s">
        <v>295</v>
      </c>
      <c r="E499" s="157"/>
      <c r="F499" s="253"/>
      <c r="G499" s="194"/>
      <c r="H499" s="285">
        <f>H503+H507+H509+H511+H515</f>
        <v>11586790</v>
      </c>
      <c r="I499" s="188">
        <f>I503+I507+I509+I511</f>
        <v>9020.6</v>
      </c>
      <c r="J499" s="188">
        <f t="shared" ref="J499:P499" si="166">J503+J507+J509+J511</f>
        <v>0</v>
      </c>
      <c r="K499" s="188">
        <f t="shared" si="166"/>
        <v>0</v>
      </c>
      <c r="L499" s="188">
        <f t="shared" si="166"/>
        <v>0</v>
      </c>
      <c r="M499" s="188">
        <f t="shared" si="166"/>
        <v>0</v>
      </c>
      <c r="N499" s="188">
        <f t="shared" si="166"/>
        <v>0</v>
      </c>
      <c r="O499" s="188">
        <f t="shared" si="166"/>
        <v>8929.6</v>
      </c>
      <c r="P499" s="188">
        <f t="shared" si="166"/>
        <v>8929.6</v>
      </c>
    </row>
    <row r="500" spans="1:16" s="186" customFormat="1" ht="32.25" customHeight="1" x14ac:dyDescent="0.25">
      <c r="A500" s="184"/>
      <c r="B500" s="173" t="s">
        <v>574</v>
      </c>
      <c r="C500" s="174" t="s">
        <v>766</v>
      </c>
      <c r="D500" s="174" t="s">
        <v>295</v>
      </c>
      <c r="E500" s="174" t="s">
        <v>190</v>
      </c>
      <c r="F500" s="175" t="s">
        <v>720</v>
      </c>
      <c r="G500" s="194"/>
      <c r="H500" s="285"/>
      <c r="I500" s="180">
        <f>I501</f>
        <v>9020.6</v>
      </c>
      <c r="J500" s="180">
        <f t="shared" ref="J500:P501" si="167">J501</f>
        <v>0</v>
      </c>
      <c r="K500" s="180">
        <f t="shared" si="167"/>
        <v>0</v>
      </c>
      <c r="L500" s="180">
        <f t="shared" si="167"/>
        <v>0</v>
      </c>
      <c r="M500" s="180">
        <f t="shared" si="167"/>
        <v>0</v>
      </c>
      <c r="N500" s="180">
        <f t="shared" si="167"/>
        <v>0</v>
      </c>
      <c r="O500" s="180">
        <f t="shared" si="167"/>
        <v>8929.6</v>
      </c>
      <c r="P500" s="180">
        <f t="shared" si="167"/>
        <v>8929.6</v>
      </c>
    </row>
    <row r="501" spans="1:16" s="186" customFormat="1" ht="30" x14ac:dyDescent="0.25">
      <c r="A501" s="184"/>
      <c r="B501" s="203" t="s">
        <v>721</v>
      </c>
      <c r="C501" s="174" t="s">
        <v>766</v>
      </c>
      <c r="D501" s="174" t="s">
        <v>295</v>
      </c>
      <c r="E501" s="174" t="s">
        <v>190</v>
      </c>
      <c r="F501" s="175" t="s">
        <v>722</v>
      </c>
      <c r="G501" s="194"/>
      <c r="H501" s="285"/>
      <c r="I501" s="180">
        <f>I502</f>
        <v>9020.6</v>
      </c>
      <c r="J501" s="180">
        <f t="shared" si="167"/>
        <v>0</v>
      </c>
      <c r="K501" s="180">
        <f t="shared" si="167"/>
        <v>0</v>
      </c>
      <c r="L501" s="180">
        <f t="shared" si="167"/>
        <v>0</v>
      </c>
      <c r="M501" s="180">
        <f t="shared" si="167"/>
        <v>0</v>
      </c>
      <c r="N501" s="180">
        <f t="shared" si="167"/>
        <v>0</v>
      </c>
      <c r="O501" s="180">
        <f t="shared" si="167"/>
        <v>8929.6</v>
      </c>
      <c r="P501" s="180">
        <f t="shared" si="167"/>
        <v>8929.6</v>
      </c>
    </row>
    <row r="502" spans="1:16" s="186" customFormat="1" ht="45" x14ac:dyDescent="0.25">
      <c r="A502" s="184"/>
      <c r="B502" s="173" t="s">
        <v>723</v>
      </c>
      <c r="C502" s="174" t="s">
        <v>766</v>
      </c>
      <c r="D502" s="174" t="s">
        <v>295</v>
      </c>
      <c r="E502" s="174" t="s">
        <v>190</v>
      </c>
      <c r="F502" s="175" t="s">
        <v>724</v>
      </c>
      <c r="G502" s="194"/>
      <c r="H502" s="285"/>
      <c r="I502" s="180">
        <f>I503+I509+I511</f>
        <v>9020.6</v>
      </c>
      <c r="J502" s="180">
        <f t="shared" ref="J502:P502" si="168">J503+J509+J511</f>
        <v>0</v>
      </c>
      <c r="K502" s="180">
        <f t="shared" si="168"/>
        <v>0</v>
      </c>
      <c r="L502" s="180">
        <f t="shared" si="168"/>
        <v>0</v>
      </c>
      <c r="M502" s="180">
        <f t="shared" si="168"/>
        <v>0</v>
      </c>
      <c r="N502" s="180">
        <f t="shared" si="168"/>
        <v>0</v>
      </c>
      <c r="O502" s="180">
        <f t="shared" si="168"/>
        <v>8929.6</v>
      </c>
      <c r="P502" s="180">
        <f t="shared" si="168"/>
        <v>8929.6</v>
      </c>
    </row>
    <row r="503" spans="1:16" s="186" customFormat="1" x14ac:dyDescent="0.25">
      <c r="A503" s="184"/>
      <c r="B503" s="224" t="s">
        <v>725</v>
      </c>
      <c r="C503" s="168" t="s">
        <v>766</v>
      </c>
      <c r="D503" s="168" t="s">
        <v>295</v>
      </c>
      <c r="E503" s="168" t="s">
        <v>190</v>
      </c>
      <c r="F503" s="169"/>
      <c r="G503" s="194"/>
      <c r="H503" s="285">
        <f>H504+H505+H506</f>
        <v>1075690</v>
      </c>
      <c r="I503" s="188">
        <f>I504+I505+I506</f>
        <v>695.8</v>
      </c>
      <c r="J503" s="188">
        <f t="shared" ref="J503:P503" si="169">J504+J505+J506</f>
        <v>0</v>
      </c>
      <c r="K503" s="188">
        <f t="shared" si="169"/>
        <v>0</v>
      </c>
      <c r="L503" s="188">
        <f t="shared" si="169"/>
        <v>0</v>
      </c>
      <c r="M503" s="188">
        <f t="shared" si="169"/>
        <v>0</v>
      </c>
      <c r="N503" s="188">
        <f t="shared" si="169"/>
        <v>0</v>
      </c>
      <c r="O503" s="188">
        <f t="shared" si="169"/>
        <v>695.8</v>
      </c>
      <c r="P503" s="188">
        <f t="shared" si="169"/>
        <v>695.8</v>
      </c>
    </row>
    <row r="504" spans="1:16" s="186" customFormat="1" ht="60" x14ac:dyDescent="0.25">
      <c r="A504" s="184"/>
      <c r="B504" s="173" t="s">
        <v>726</v>
      </c>
      <c r="C504" s="174" t="s">
        <v>766</v>
      </c>
      <c r="D504" s="174" t="s">
        <v>295</v>
      </c>
      <c r="E504" s="174" t="s">
        <v>190</v>
      </c>
      <c r="F504" s="175" t="s">
        <v>958</v>
      </c>
      <c r="G504" s="157" t="s">
        <v>348</v>
      </c>
      <c r="H504" s="286">
        <v>1073740</v>
      </c>
      <c r="I504" s="180">
        <v>693.8</v>
      </c>
      <c r="L504" s="317"/>
      <c r="M504" s="317"/>
      <c r="N504" s="394"/>
      <c r="O504" s="180">
        <v>693.8</v>
      </c>
      <c r="P504" s="180">
        <v>693.8</v>
      </c>
    </row>
    <row r="505" spans="1:16" s="186" customFormat="1" ht="15.75" hidden="1" customHeight="1" x14ac:dyDescent="0.25">
      <c r="A505" s="184"/>
      <c r="B505" s="178" t="s">
        <v>349</v>
      </c>
      <c r="C505" s="174" t="s">
        <v>766</v>
      </c>
      <c r="D505" s="174" t="s">
        <v>295</v>
      </c>
      <c r="E505" s="174" t="s">
        <v>190</v>
      </c>
      <c r="F505" s="175" t="s">
        <v>728</v>
      </c>
      <c r="G505" s="157" t="s">
        <v>351</v>
      </c>
      <c r="H505" s="286">
        <v>0</v>
      </c>
      <c r="I505" s="180"/>
      <c r="L505" s="317"/>
      <c r="M505" s="317"/>
      <c r="N505" s="394"/>
      <c r="O505" s="397"/>
      <c r="P505" s="397"/>
    </row>
    <row r="506" spans="1:16" s="186" customFormat="1" ht="42" customHeight="1" x14ac:dyDescent="0.25">
      <c r="A506" s="184"/>
      <c r="B506" s="173" t="s">
        <v>729</v>
      </c>
      <c r="C506" s="174" t="s">
        <v>766</v>
      </c>
      <c r="D506" s="174" t="s">
        <v>295</v>
      </c>
      <c r="E506" s="174" t="s">
        <v>190</v>
      </c>
      <c r="F506" s="175" t="s">
        <v>958</v>
      </c>
      <c r="G506" s="157" t="s">
        <v>353</v>
      </c>
      <c r="H506" s="286">
        <v>1950</v>
      </c>
      <c r="I506" s="180">
        <v>2</v>
      </c>
      <c r="L506" s="317"/>
      <c r="M506" s="317"/>
      <c r="N506" s="394"/>
      <c r="O506" s="180">
        <v>2</v>
      </c>
      <c r="P506" s="180">
        <v>2</v>
      </c>
    </row>
    <row r="507" spans="1:16" s="186" customFormat="1" ht="12.75" hidden="1" customHeight="1" x14ac:dyDescent="0.25">
      <c r="A507" s="184"/>
      <c r="B507" s="366" t="s">
        <v>730</v>
      </c>
      <c r="C507" s="194" t="s">
        <v>766</v>
      </c>
      <c r="D507" s="194" t="s">
        <v>295</v>
      </c>
      <c r="E507" s="194" t="s">
        <v>190</v>
      </c>
      <c r="F507" s="195" t="s">
        <v>438</v>
      </c>
      <c r="G507" s="194" t="s">
        <v>181</v>
      </c>
      <c r="H507" s="285">
        <f>H508</f>
        <v>0</v>
      </c>
      <c r="I507" s="188">
        <f>I508</f>
        <v>0</v>
      </c>
      <c r="L507" s="317"/>
      <c r="M507" s="317"/>
      <c r="N507" s="394"/>
      <c r="O507" s="397"/>
      <c r="P507" s="397"/>
    </row>
    <row r="508" spans="1:16" s="186" customFormat="1" ht="15.75" hidden="1" customHeight="1" x14ac:dyDescent="0.25">
      <c r="A508" s="184"/>
      <c r="B508" s="173" t="s">
        <v>731</v>
      </c>
      <c r="C508" s="157" t="s">
        <v>766</v>
      </c>
      <c r="D508" s="157" t="s">
        <v>295</v>
      </c>
      <c r="E508" s="157" t="s">
        <v>190</v>
      </c>
      <c r="F508" s="199" t="s">
        <v>732</v>
      </c>
      <c r="G508" s="157" t="s">
        <v>345</v>
      </c>
      <c r="H508" s="286"/>
      <c r="I508" s="180"/>
      <c r="L508" s="317"/>
      <c r="M508" s="317"/>
      <c r="N508" s="394"/>
      <c r="O508" s="397"/>
      <c r="P508" s="397"/>
    </row>
    <row r="509" spans="1:16" s="186" customFormat="1" x14ac:dyDescent="0.25">
      <c r="A509" s="184"/>
      <c r="B509" s="253" t="s">
        <v>733</v>
      </c>
      <c r="C509" s="194" t="s">
        <v>766</v>
      </c>
      <c r="D509" s="194" t="s">
        <v>295</v>
      </c>
      <c r="E509" s="194" t="s">
        <v>190</v>
      </c>
      <c r="F509" s="195"/>
      <c r="G509" s="194"/>
      <c r="H509" s="285">
        <f>H510</f>
        <v>775400</v>
      </c>
      <c r="I509" s="188">
        <f>I510</f>
        <v>429.6</v>
      </c>
      <c r="J509" s="188">
        <f t="shared" ref="J509:P509" si="170">J510</f>
        <v>0</v>
      </c>
      <c r="K509" s="188">
        <f t="shared" si="170"/>
        <v>0</v>
      </c>
      <c r="L509" s="188">
        <f t="shared" si="170"/>
        <v>0</v>
      </c>
      <c r="M509" s="188">
        <f t="shared" si="170"/>
        <v>0</v>
      </c>
      <c r="N509" s="188">
        <f t="shared" si="170"/>
        <v>0</v>
      </c>
      <c r="O509" s="188">
        <f t="shared" si="170"/>
        <v>338.6</v>
      </c>
      <c r="P509" s="188">
        <f t="shared" si="170"/>
        <v>338.6</v>
      </c>
    </row>
    <row r="510" spans="1:16" s="186" customFormat="1" ht="150" x14ac:dyDescent="0.25">
      <c r="A510" s="184"/>
      <c r="B510" s="243" t="s">
        <v>734</v>
      </c>
      <c r="C510" s="157" t="s">
        <v>766</v>
      </c>
      <c r="D510" s="157" t="s">
        <v>295</v>
      </c>
      <c r="E510" s="157" t="s">
        <v>190</v>
      </c>
      <c r="F510" s="199" t="s">
        <v>958</v>
      </c>
      <c r="G510" s="157" t="s">
        <v>480</v>
      </c>
      <c r="H510" s="286">
        <v>775400</v>
      </c>
      <c r="I510" s="180">
        <v>429.6</v>
      </c>
      <c r="L510" s="317"/>
      <c r="M510" s="317"/>
      <c r="N510" s="394"/>
      <c r="O510" s="180">
        <v>338.6</v>
      </c>
      <c r="P510" s="180">
        <v>338.6</v>
      </c>
    </row>
    <row r="511" spans="1:16" s="186" customFormat="1" ht="28.5" x14ac:dyDescent="0.25">
      <c r="A511" s="184"/>
      <c r="B511" s="190" t="s">
        <v>736</v>
      </c>
      <c r="C511" s="168" t="s">
        <v>766</v>
      </c>
      <c r="D511" s="168" t="s">
        <v>295</v>
      </c>
      <c r="E511" s="168" t="s">
        <v>190</v>
      </c>
      <c r="F511" s="169"/>
      <c r="G511" s="194"/>
      <c r="H511" s="285">
        <f>H512+H513+H514</f>
        <v>9735700</v>
      </c>
      <c r="I511" s="188">
        <f>I512+I513+I514</f>
        <v>7895.2000000000007</v>
      </c>
      <c r="J511" s="188">
        <f t="shared" ref="J511:P511" si="171">J512+J513+J514</f>
        <v>0</v>
      </c>
      <c r="K511" s="188">
        <f t="shared" si="171"/>
        <v>0</v>
      </c>
      <c r="L511" s="188">
        <f t="shared" si="171"/>
        <v>0</v>
      </c>
      <c r="M511" s="188">
        <f t="shared" si="171"/>
        <v>0</v>
      </c>
      <c r="N511" s="188">
        <f t="shared" si="171"/>
        <v>0</v>
      </c>
      <c r="O511" s="188">
        <f t="shared" si="171"/>
        <v>7895.2000000000007</v>
      </c>
      <c r="P511" s="188">
        <f t="shared" si="171"/>
        <v>7895.2000000000007</v>
      </c>
    </row>
    <row r="512" spans="1:16" s="186" customFormat="1" ht="94.5" customHeight="1" x14ac:dyDescent="0.25">
      <c r="A512" s="184"/>
      <c r="B512" s="173" t="s">
        <v>737</v>
      </c>
      <c r="C512" s="174" t="s">
        <v>766</v>
      </c>
      <c r="D512" s="174" t="s">
        <v>295</v>
      </c>
      <c r="E512" s="174" t="s">
        <v>190</v>
      </c>
      <c r="F512" s="175" t="s">
        <v>958</v>
      </c>
      <c r="G512" s="157" t="s">
        <v>345</v>
      </c>
      <c r="H512" s="286">
        <v>9470500</v>
      </c>
      <c r="I512" s="180">
        <v>7591.6</v>
      </c>
      <c r="L512" s="317"/>
      <c r="M512" s="317"/>
      <c r="N512" s="394"/>
      <c r="O512" s="180">
        <v>7591.6</v>
      </c>
      <c r="P512" s="180">
        <v>7591.6</v>
      </c>
    </row>
    <row r="513" spans="1:16" s="186" customFormat="1" ht="15.75" hidden="1" customHeight="1" x14ac:dyDescent="0.25">
      <c r="A513" s="184"/>
      <c r="B513" s="178" t="s">
        <v>368</v>
      </c>
      <c r="C513" s="174" t="s">
        <v>766</v>
      </c>
      <c r="D513" s="174" t="s">
        <v>295</v>
      </c>
      <c r="E513" s="174" t="s">
        <v>190</v>
      </c>
      <c r="F513" s="175" t="s">
        <v>739</v>
      </c>
      <c r="G513" s="157" t="s">
        <v>584</v>
      </c>
      <c r="H513" s="286">
        <v>0</v>
      </c>
      <c r="I513" s="180">
        <v>0</v>
      </c>
      <c r="L513" s="317"/>
      <c r="M513" s="317"/>
      <c r="N513" s="394"/>
      <c r="O513" s="397"/>
      <c r="P513" s="397"/>
    </row>
    <row r="514" spans="1:16" s="186" customFormat="1" ht="29.25" customHeight="1" x14ac:dyDescent="0.25">
      <c r="A514" s="184"/>
      <c r="B514" s="173" t="s">
        <v>740</v>
      </c>
      <c r="C514" s="174" t="s">
        <v>766</v>
      </c>
      <c r="D514" s="174" t="s">
        <v>295</v>
      </c>
      <c r="E514" s="174" t="s">
        <v>190</v>
      </c>
      <c r="F514" s="175" t="s">
        <v>738</v>
      </c>
      <c r="G514" s="157" t="s">
        <v>348</v>
      </c>
      <c r="H514" s="286">
        <v>265200</v>
      </c>
      <c r="I514" s="180">
        <v>303.60000000000002</v>
      </c>
      <c r="L514" s="317"/>
      <c r="M514" s="317"/>
      <c r="N514" s="394"/>
      <c r="O514" s="180">
        <v>303.60000000000002</v>
      </c>
      <c r="P514" s="180">
        <v>303.60000000000002</v>
      </c>
    </row>
    <row r="515" spans="1:16" s="186" customFormat="1" ht="15.75" hidden="1" customHeight="1" x14ac:dyDescent="0.25">
      <c r="A515" s="184"/>
      <c r="B515" s="363" t="s">
        <v>761</v>
      </c>
      <c r="C515" s="168" t="s">
        <v>766</v>
      </c>
      <c r="D515" s="168" t="s">
        <v>295</v>
      </c>
      <c r="E515" s="168" t="s">
        <v>190</v>
      </c>
      <c r="F515" s="190" t="s">
        <v>762</v>
      </c>
      <c r="G515" s="194" t="s">
        <v>181</v>
      </c>
      <c r="H515" s="285">
        <f>H516+H517</f>
        <v>0</v>
      </c>
      <c r="I515" s="188">
        <f>I516+I517</f>
        <v>0</v>
      </c>
      <c r="L515" s="317"/>
      <c r="M515" s="317"/>
      <c r="N515" s="394"/>
      <c r="O515" s="397"/>
      <c r="P515" s="397"/>
    </row>
    <row r="516" spans="1:16" s="186" customFormat="1" ht="15.75" hidden="1" customHeight="1" x14ac:dyDescent="0.25">
      <c r="A516" s="184"/>
      <c r="B516" s="178" t="s">
        <v>713</v>
      </c>
      <c r="C516" s="174" t="s">
        <v>766</v>
      </c>
      <c r="D516" s="174" t="s">
        <v>295</v>
      </c>
      <c r="E516" s="174" t="s">
        <v>190</v>
      </c>
      <c r="F516" s="178" t="s">
        <v>762</v>
      </c>
      <c r="G516" s="157" t="s">
        <v>714</v>
      </c>
      <c r="H516" s="286">
        <v>0</v>
      </c>
      <c r="I516" s="180">
        <v>0</v>
      </c>
      <c r="L516" s="317"/>
      <c r="M516" s="317"/>
      <c r="N516" s="394"/>
      <c r="O516" s="397"/>
      <c r="P516" s="397"/>
    </row>
    <row r="517" spans="1:16" s="186" customFormat="1" ht="15.75" hidden="1" customHeight="1" x14ac:dyDescent="0.25">
      <c r="A517" s="184"/>
      <c r="B517" s="178" t="s">
        <v>349</v>
      </c>
      <c r="C517" s="174" t="s">
        <v>766</v>
      </c>
      <c r="D517" s="174" t="s">
        <v>295</v>
      </c>
      <c r="E517" s="174" t="s">
        <v>190</v>
      </c>
      <c r="F517" s="178" t="s">
        <v>762</v>
      </c>
      <c r="G517" s="157" t="s">
        <v>351</v>
      </c>
      <c r="H517" s="286">
        <v>0</v>
      </c>
      <c r="I517" s="180">
        <v>0</v>
      </c>
      <c r="L517" s="317"/>
      <c r="M517" s="317"/>
      <c r="N517" s="394"/>
      <c r="O517" s="397"/>
      <c r="P517" s="397"/>
    </row>
    <row r="518" spans="1:16" s="288" customFormat="1" ht="19.5" hidden="1" customHeight="1" x14ac:dyDescent="0.25">
      <c r="A518" s="287"/>
      <c r="B518" s="253" t="s">
        <v>310</v>
      </c>
      <c r="C518" s="168" t="s">
        <v>766</v>
      </c>
      <c r="D518" s="168" t="s">
        <v>295</v>
      </c>
      <c r="E518" s="168" t="s">
        <v>202</v>
      </c>
      <c r="F518" s="169"/>
      <c r="G518" s="194"/>
      <c r="H518" s="285">
        <f>H522</f>
        <v>0</v>
      </c>
      <c r="I518" s="188">
        <f>I519</f>
        <v>0</v>
      </c>
      <c r="L518" s="322"/>
      <c r="M518" s="322"/>
      <c r="N518" s="395"/>
      <c r="O518" s="397"/>
      <c r="P518" s="397"/>
    </row>
    <row r="519" spans="1:16" s="288" customFormat="1" ht="18" hidden="1" customHeight="1" x14ac:dyDescent="0.25">
      <c r="A519" s="287"/>
      <c r="B519" s="173" t="s">
        <v>574</v>
      </c>
      <c r="C519" s="174" t="s">
        <v>766</v>
      </c>
      <c r="D519" s="174" t="s">
        <v>295</v>
      </c>
      <c r="E519" s="174" t="s">
        <v>202</v>
      </c>
      <c r="F519" s="175" t="s">
        <v>292</v>
      </c>
      <c r="G519" s="194"/>
      <c r="H519" s="285"/>
      <c r="I519" s="180">
        <f>I520</f>
        <v>0</v>
      </c>
      <c r="L519" s="322"/>
      <c r="M519" s="322"/>
      <c r="N519" s="395"/>
      <c r="O519" s="397"/>
      <c r="P519" s="397"/>
    </row>
    <row r="520" spans="1:16" s="288" customFormat="1" ht="30" hidden="1" customHeight="1" x14ac:dyDescent="0.25">
      <c r="A520" s="287"/>
      <c r="B520" s="259" t="s">
        <v>741</v>
      </c>
      <c r="C520" s="174" t="s">
        <v>766</v>
      </c>
      <c r="D520" s="174" t="s">
        <v>295</v>
      </c>
      <c r="E520" s="174" t="s">
        <v>202</v>
      </c>
      <c r="F520" s="175" t="s">
        <v>742</v>
      </c>
      <c r="G520" s="194"/>
      <c r="H520" s="285"/>
      <c r="I520" s="180">
        <f>I521</f>
        <v>0</v>
      </c>
      <c r="L520" s="322"/>
      <c r="M520" s="322"/>
      <c r="N520" s="395"/>
      <c r="O520" s="397"/>
      <c r="P520" s="397"/>
    </row>
    <row r="521" spans="1:16" s="288" customFormat="1" ht="45" hidden="1" customHeight="1" x14ac:dyDescent="0.25">
      <c r="A521" s="287"/>
      <c r="B521" s="367" t="s">
        <v>743</v>
      </c>
      <c r="C521" s="174" t="s">
        <v>766</v>
      </c>
      <c r="D521" s="174" t="s">
        <v>295</v>
      </c>
      <c r="E521" s="174" t="s">
        <v>202</v>
      </c>
      <c r="F521" s="175" t="s">
        <v>744</v>
      </c>
      <c r="G521" s="194"/>
      <c r="H521" s="285"/>
      <c r="I521" s="180">
        <f>I522</f>
        <v>0</v>
      </c>
      <c r="L521" s="322"/>
      <c r="M521" s="322"/>
      <c r="N521" s="395"/>
      <c r="O521" s="397"/>
      <c r="P521" s="397"/>
    </row>
    <row r="522" spans="1:16" s="186" customFormat="1" ht="27.75" hidden="1" customHeight="1" x14ac:dyDescent="0.25">
      <c r="A522" s="184"/>
      <c r="B522" s="211" t="s">
        <v>745</v>
      </c>
      <c r="C522" s="174" t="s">
        <v>766</v>
      </c>
      <c r="D522" s="174" t="s">
        <v>295</v>
      </c>
      <c r="E522" s="174" t="s">
        <v>202</v>
      </c>
      <c r="F522" s="175" t="s">
        <v>746</v>
      </c>
      <c r="G522" s="157" t="s">
        <v>348</v>
      </c>
      <c r="H522" s="286">
        <v>0</v>
      </c>
      <c r="I522" s="180">
        <v>0</v>
      </c>
      <c r="L522" s="317"/>
      <c r="M522" s="317"/>
      <c r="N522" s="394"/>
      <c r="O522" s="397"/>
      <c r="P522" s="397"/>
    </row>
    <row r="523" spans="1:16" s="186" customFormat="1" ht="15.75" hidden="1" customHeight="1" x14ac:dyDescent="0.25">
      <c r="A523" s="184"/>
      <c r="B523" s="365" t="s">
        <v>323</v>
      </c>
      <c r="C523" s="168" t="s">
        <v>766</v>
      </c>
      <c r="D523" s="168" t="s">
        <v>210</v>
      </c>
      <c r="E523" s="168" t="s">
        <v>292</v>
      </c>
      <c r="F523" s="169" t="s">
        <v>438</v>
      </c>
      <c r="G523" s="194" t="s">
        <v>181</v>
      </c>
      <c r="H523" s="285">
        <f>H524</f>
        <v>0</v>
      </c>
      <c r="I523" s="188">
        <f>I524</f>
        <v>0</v>
      </c>
      <c r="L523" s="317"/>
      <c r="M523" s="317"/>
      <c r="N523" s="394"/>
      <c r="O523" s="397"/>
      <c r="P523" s="397"/>
    </row>
    <row r="524" spans="1:16" s="186" customFormat="1" ht="31.5" hidden="1" customHeight="1" x14ac:dyDescent="0.25">
      <c r="A524" s="184"/>
      <c r="B524" s="173" t="s">
        <v>591</v>
      </c>
      <c r="C524" s="174" t="s">
        <v>766</v>
      </c>
      <c r="D524" s="174" t="s">
        <v>210</v>
      </c>
      <c r="E524" s="174" t="s">
        <v>292</v>
      </c>
      <c r="F524" s="175" t="s">
        <v>747</v>
      </c>
      <c r="G524" s="157" t="s">
        <v>480</v>
      </c>
      <c r="H524" s="286"/>
      <c r="I524" s="180"/>
      <c r="L524" s="317"/>
      <c r="M524" s="317"/>
      <c r="N524" s="394"/>
      <c r="O524" s="397"/>
      <c r="P524" s="397"/>
    </row>
    <row r="525" spans="1:16" s="186" customFormat="1" x14ac:dyDescent="0.25">
      <c r="A525" s="184"/>
      <c r="B525" s="189" t="s">
        <v>318</v>
      </c>
      <c r="C525" s="194" t="s">
        <v>766</v>
      </c>
      <c r="D525" s="194" t="s">
        <v>210</v>
      </c>
      <c r="E525" s="194"/>
      <c r="F525" s="195"/>
      <c r="G525" s="194"/>
      <c r="H525" s="285">
        <f>H530+H531</f>
        <v>52500</v>
      </c>
      <c r="I525" s="285">
        <f>I530+I531</f>
        <v>52.5</v>
      </c>
      <c r="J525" s="285">
        <f t="shared" ref="J525:P525" si="172">J530+J531</f>
        <v>0</v>
      </c>
      <c r="K525" s="285">
        <f t="shared" si="172"/>
        <v>0</v>
      </c>
      <c r="L525" s="285">
        <f t="shared" si="172"/>
        <v>0</v>
      </c>
      <c r="M525" s="285">
        <f t="shared" si="172"/>
        <v>0</v>
      </c>
      <c r="N525" s="285">
        <f t="shared" si="172"/>
        <v>0</v>
      </c>
      <c r="O525" s="285">
        <f t="shared" si="172"/>
        <v>52.5</v>
      </c>
      <c r="P525" s="285">
        <f t="shared" si="172"/>
        <v>52.5</v>
      </c>
    </row>
    <row r="526" spans="1:16" s="186" customFormat="1" x14ac:dyDescent="0.25">
      <c r="A526" s="184"/>
      <c r="B526" s="224" t="s">
        <v>323</v>
      </c>
      <c r="C526" s="194" t="s">
        <v>766</v>
      </c>
      <c r="D526" s="194" t="s">
        <v>210</v>
      </c>
      <c r="E526" s="194" t="s">
        <v>194</v>
      </c>
      <c r="F526" s="195"/>
      <c r="G526" s="194"/>
      <c r="H526" s="285"/>
      <c r="I526" s="285">
        <f>I527</f>
        <v>52.5</v>
      </c>
      <c r="J526" s="285">
        <f t="shared" ref="J526:P528" si="173">J527</f>
        <v>52.5</v>
      </c>
      <c r="K526" s="285">
        <f t="shared" si="173"/>
        <v>52.5</v>
      </c>
      <c r="L526" s="285">
        <f t="shared" si="173"/>
        <v>52.5</v>
      </c>
      <c r="M526" s="285">
        <f t="shared" si="173"/>
        <v>52.5</v>
      </c>
      <c r="N526" s="285">
        <f t="shared" si="173"/>
        <v>52.5</v>
      </c>
      <c r="O526" s="285">
        <f t="shared" si="173"/>
        <v>52.5</v>
      </c>
      <c r="P526" s="285">
        <f t="shared" si="173"/>
        <v>52.5</v>
      </c>
    </row>
    <row r="527" spans="1:16" s="186" customFormat="1" ht="23.25" customHeight="1" x14ac:dyDescent="0.25">
      <c r="A527" s="184"/>
      <c r="B527" s="173" t="s">
        <v>574</v>
      </c>
      <c r="C527" s="157" t="s">
        <v>766</v>
      </c>
      <c r="D527" s="157" t="s">
        <v>210</v>
      </c>
      <c r="E527" s="157" t="s">
        <v>194</v>
      </c>
      <c r="F527" s="175" t="s">
        <v>720</v>
      </c>
      <c r="G527" s="194"/>
      <c r="H527" s="285"/>
      <c r="I527" s="286">
        <f>I528</f>
        <v>52.5</v>
      </c>
      <c r="J527" s="286">
        <f t="shared" si="173"/>
        <v>52.5</v>
      </c>
      <c r="K527" s="286">
        <f t="shared" si="173"/>
        <v>52.5</v>
      </c>
      <c r="L527" s="286">
        <f t="shared" si="173"/>
        <v>52.5</v>
      </c>
      <c r="M527" s="286">
        <f t="shared" si="173"/>
        <v>52.5</v>
      </c>
      <c r="N527" s="286">
        <f t="shared" si="173"/>
        <v>52.5</v>
      </c>
      <c r="O527" s="286">
        <f t="shared" si="173"/>
        <v>52.5</v>
      </c>
      <c r="P527" s="286">
        <f t="shared" si="173"/>
        <v>52.5</v>
      </c>
    </row>
    <row r="528" spans="1:16" s="186" customFormat="1" ht="30" x14ac:dyDescent="0.25">
      <c r="A528" s="184"/>
      <c r="B528" s="203" t="s">
        <v>721</v>
      </c>
      <c r="C528" s="157" t="s">
        <v>766</v>
      </c>
      <c r="D528" s="157" t="s">
        <v>210</v>
      </c>
      <c r="E528" s="157" t="s">
        <v>194</v>
      </c>
      <c r="F528" s="175" t="s">
        <v>722</v>
      </c>
      <c r="G528" s="194"/>
      <c r="H528" s="285"/>
      <c r="I528" s="286">
        <f>I529</f>
        <v>52.5</v>
      </c>
      <c r="J528" s="286">
        <f t="shared" si="173"/>
        <v>52.5</v>
      </c>
      <c r="K528" s="286">
        <f t="shared" si="173"/>
        <v>52.5</v>
      </c>
      <c r="L528" s="286">
        <f t="shared" si="173"/>
        <v>52.5</v>
      </c>
      <c r="M528" s="286">
        <f t="shared" si="173"/>
        <v>52.5</v>
      </c>
      <c r="N528" s="286">
        <f t="shared" si="173"/>
        <v>52.5</v>
      </c>
      <c r="O528" s="286">
        <f t="shared" si="173"/>
        <v>52.5</v>
      </c>
      <c r="P528" s="286">
        <f t="shared" si="173"/>
        <v>52.5</v>
      </c>
    </row>
    <row r="529" spans="1:16" s="186" customFormat="1" ht="30" x14ac:dyDescent="0.25">
      <c r="A529" s="184"/>
      <c r="B529" s="173" t="s">
        <v>751</v>
      </c>
      <c r="C529" s="157" t="s">
        <v>766</v>
      </c>
      <c r="D529" s="157" t="s">
        <v>210</v>
      </c>
      <c r="E529" s="157" t="s">
        <v>194</v>
      </c>
      <c r="F529" s="175" t="s">
        <v>752</v>
      </c>
      <c r="G529" s="194"/>
      <c r="H529" s="285"/>
      <c r="I529" s="286">
        <v>52.5</v>
      </c>
      <c r="J529" s="286">
        <v>52.5</v>
      </c>
      <c r="K529" s="286">
        <v>52.5</v>
      </c>
      <c r="L529" s="286">
        <v>52.5</v>
      </c>
      <c r="M529" s="286">
        <v>52.5</v>
      </c>
      <c r="N529" s="286">
        <v>52.5</v>
      </c>
      <c r="O529" s="286">
        <v>52.5</v>
      </c>
      <c r="P529" s="286">
        <v>52.5</v>
      </c>
    </row>
    <row r="530" spans="1:16" s="186" customFormat="1" ht="75" x14ac:dyDescent="0.25">
      <c r="A530" s="184"/>
      <c r="B530" s="173" t="s">
        <v>753</v>
      </c>
      <c r="C530" s="157" t="s">
        <v>766</v>
      </c>
      <c r="D530" s="157" t="s">
        <v>210</v>
      </c>
      <c r="E530" s="157" t="s">
        <v>194</v>
      </c>
      <c r="F530" s="199" t="s">
        <v>754</v>
      </c>
      <c r="G530" s="157" t="s">
        <v>348</v>
      </c>
      <c r="H530" s="286">
        <v>26250</v>
      </c>
      <c r="I530" s="286">
        <v>26.25</v>
      </c>
      <c r="L530" s="317"/>
      <c r="M530" s="317"/>
      <c r="N530" s="394"/>
      <c r="O530" s="286">
        <v>26.25</v>
      </c>
      <c r="P530" s="286">
        <v>26.25</v>
      </c>
    </row>
    <row r="531" spans="1:16" s="186" customFormat="1" ht="75" x14ac:dyDescent="0.25">
      <c r="A531" s="184"/>
      <c r="B531" s="173" t="s">
        <v>755</v>
      </c>
      <c r="C531" s="157" t="s">
        <v>766</v>
      </c>
      <c r="D531" s="157" t="s">
        <v>210</v>
      </c>
      <c r="E531" s="157" t="s">
        <v>194</v>
      </c>
      <c r="F531" s="199" t="s">
        <v>756</v>
      </c>
      <c r="G531" s="157" t="s">
        <v>348</v>
      </c>
      <c r="H531" s="286">
        <v>26250</v>
      </c>
      <c r="I531" s="286">
        <v>26.25</v>
      </c>
      <c r="L531" s="317"/>
      <c r="M531" s="317"/>
      <c r="N531" s="394"/>
      <c r="O531" s="286">
        <v>26.25</v>
      </c>
      <c r="P531" s="286">
        <v>26.25</v>
      </c>
    </row>
    <row r="532" spans="1:16" s="186" customFormat="1" ht="51" customHeight="1" x14ac:dyDescent="0.25">
      <c r="A532" s="182">
        <v>11</v>
      </c>
      <c r="B532" s="361" t="s">
        <v>790</v>
      </c>
      <c r="C532" s="160" t="s">
        <v>791</v>
      </c>
      <c r="D532" s="160"/>
      <c r="E532" s="160"/>
      <c r="F532" s="251"/>
      <c r="G532" s="160"/>
      <c r="H532" s="261">
        <f>H537+H542+H544+H546+H558+H553+H560+H550</f>
        <v>14971747</v>
      </c>
      <c r="I532" s="262">
        <f>I537+I542+I544+I546+I558+I553+I560+I550</f>
        <v>11580.519999999999</v>
      </c>
      <c r="J532" s="262">
        <f t="shared" ref="J532:P532" si="174">J537+J542+J544+J546+J558+J553+J560+J550</f>
        <v>0</v>
      </c>
      <c r="K532" s="262">
        <f t="shared" si="174"/>
        <v>0</v>
      </c>
      <c r="L532" s="262">
        <f t="shared" si="174"/>
        <v>0</v>
      </c>
      <c r="M532" s="262">
        <f t="shared" si="174"/>
        <v>0</v>
      </c>
      <c r="N532" s="262">
        <f t="shared" si="174"/>
        <v>0</v>
      </c>
      <c r="O532" s="262">
        <f t="shared" si="174"/>
        <v>11468.74</v>
      </c>
      <c r="P532" s="262">
        <f t="shared" si="174"/>
        <v>11468.74</v>
      </c>
    </row>
    <row r="533" spans="1:16" s="186" customFormat="1" x14ac:dyDescent="0.25">
      <c r="A533" s="284"/>
      <c r="B533" s="224" t="s">
        <v>308</v>
      </c>
      <c r="C533" s="168" t="s">
        <v>791</v>
      </c>
      <c r="D533" s="168" t="s">
        <v>295</v>
      </c>
      <c r="E533" s="168"/>
      <c r="F533" s="169"/>
      <c r="G533" s="168"/>
      <c r="H533" s="187">
        <f>H537+H542+H544+H546+H550</f>
        <v>14900347</v>
      </c>
      <c r="I533" s="289">
        <f>I537+I542+I544+I546+I550</f>
        <v>11509.099999999999</v>
      </c>
      <c r="J533" s="289">
        <f t="shared" ref="J533:P533" si="175">J537+J542+J544+J546+J550</f>
        <v>0</v>
      </c>
      <c r="K533" s="289">
        <f t="shared" si="175"/>
        <v>0</v>
      </c>
      <c r="L533" s="289">
        <f t="shared" si="175"/>
        <v>0</v>
      </c>
      <c r="M533" s="289">
        <f t="shared" si="175"/>
        <v>0</v>
      </c>
      <c r="N533" s="289">
        <f t="shared" si="175"/>
        <v>0</v>
      </c>
      <c r="O533" s="289">
        <f t="shared" si="175"/>
        <v>11397.3</v>
      </c>
      <c r="P533" s="289">
        <f t="shared" si="175"/>
        <v>11397.3</v>
      </c>
    </row>
    <row r="534" spans="1:16" s="186" customFormat="1" ht="29.25" customHeight="1" x14ac:dyDescent="0.25">
      <c r="A534" s="284"/>
      <c r="B534" s="173" t="s">
        <v>574</v>
      </c>
      <c r="C534" s="174" t="s">
        <v>791</v>
      </c>
      <c r="D534" s="174" t="s">
        <v>295</v>
      </c>
      <c r="E534" s="174" t="s">
        <v>190</v>
      </c>
      <c r="F534" s="175" t="s">
        <v>720</v>
      </c>
      <c r="G534" s="168"/>
      <c r="H534" s="187"/>
      <c r="I534" s="272">
        <f>I535</f>
        <v>11509.099999999999</v>
      </c>
      <c r="J534" s="272">
        <f t="shared" ref="J534:P535" si="176">J535</f>
        <v>0</v>
      </c>
      <c r="K534" s="272">
        <f t="shared" si="176"/>
        <v>0</v>
      </c>
      <c r="L534" s="272">
        <f t="shared" si="176"/>
        <v>0</v>
      </c>
      <c r="M534" s="272">
        <f t="shared" si="176"/>
        <v>0</v>
      </c>
      <c r="N534" s="272">
        <f t="shared" si="176"/>
        <v>0</v>
      </c>
      <c r="O534" s="272">
        <f t="shared" si="176"/>
        <v>11397.3</v>
      </c>
      <c r="P534" s="272">
        <f t="shared" si="176"/>
        <v>11397.3</v>
      </c>
    </row>
    <row r="535" spans="1:16" s="186" customFormat="1" ht="30" x14ac:dyDescent="0.25">
      <c r="A535" s="284"/>
      <c r="B535" s="203" t="s">
        <v>721</v>
      </c>
      <c r="C535" s="174" t="s">
        <v>791</v>
      </c>
      <c r="D535" s="174" t="s">
        <v>295</v>
      </c>
      <c r="E535" s="174" t="s">
        <v>190</v>
      </c>
      <c r="F535" s="175" t="s">
        <v>722</v>
      </c>
      <c r="G535" s="168"/>
      <c r="H535" s="187"/>
      <c r="I535" s="272">
        <f>I536</f>
        <v>11509.099999999999</v>
      </c>
      <c r="J535" s="272">
        <f t="shared" si="176"/>
        <v>0</v>
      </c>
      <c r="K535" s="272">
        <f t="shared" si="176"/>
        <v>0</v>
      </c>
      <c r="L535" s="272">
        <f t="shared" si="176"/>
        <v>0</v>
      </c>
      <c r="M535" s="272">
        <f t="shared" si="176"/>
        <v>0</v>
      </c>
      <c r="N535" s="272">
        <f t="shared" si="176"/>
        <v>0</v>
      </c>
      <c r="O535" s="272">
        <f t="shared" si="176"/>
        <v>11397.3</v>
      </c>
      <c r="P535" s="272">
        <f t="shared" si="176"/>
        <v>11397.3</v>
      </c>
    </row>
    <row r="536" spans="1:16" s="186" customFormat="1" ht="45" x14ac:dyDescent="0.25">
      <c r="A536" s="284"/>
      <c r="B536" s="173" t="s">
        <v>723</v>
      </c>
      <c r="C536" s="174" t="s">
        <v>791</v>
      </c>
      <c r="D536" s="174" t="s">
        <v>295</v>
      </c>
      <c r="E536" s="174" t="s">
        <v>190</v>
      </c>
      <c r="F536" s="175" t="s">
        <v>724</v>
      </c>
      <c r="G536" s="168"/>
      <c r="H536" s="187"/>
      <c r="I536" s="272">
        <f>I538+I540+I545+I547+I549</f>
        <v>11509.099999999999</v>
      </c>
      <c r="J536" s="272">
        <f t="shared" ref="J536:P536" si="177">J538+J540+J545+J547+J549</f>
        <v>0</v>
      </c>
      <c r="K536" s="272">
        <f t="shared" si="177"/>
        <v>0</v>
      </c>
      <c r="L536" s="272">
        <f t="shared" si="177"/>
        <v>0</v>
      </c>
      <c r="M536" s="272">
        <f t="shared" si="177"/>
        <v>0</v>
      </c>
      <c r="N536" s="272">
        <f t="shared" si="177"/>
        <v>0</v>
      </c>
      <c r="O536" s="272">
        <f t="shared" si="177"/>
        <v>11397.3</v>
      </c>
      <c r="P536" s="272">
        <f t="shared" si="177"/>
        <v>11397.3</v>
      </c>
    </row>
    <row r="537" spans="1:16" s="186" customFormat="1" x14ac:dyDescent="0.25">
      <c r="A537" s="184"/>
      <c r="B537" s="224" t="s">
        <v>725</v>
      </c>
      <c r="C537" s="168" t="s">
        <v>791</v>
      </c>
      <c r="D537" s="168" t="s">
        <v>295</v>
      </c>
      <c r="E537" s="168" t="s">
        <v>190</v>
      </c>
      <c r="F537" s="169"/>
      <c r="G537" s="168"/>
      <c r="H537" s="187">
        <f>H538+H539+H540+H541</f>
        <v>1421347</v>
      </c>
      <c r="I537" s="289">
        <f>I538+I539+I540+I541</f>
        <v>962.59999999999991</v>
      </c>
      <c r="J537" s="289">
        <f t="shared" ref="J537:P537" si="178">J538+J539+J540+J541</f>
        <v>0</v>
      </c>
      <c r="K537" s="289">
        <f t="shared" si="178"/>
        <v>0</v>
      </c>
      <c r="L537" s="289">
        <f t="shared" si="178"/>
        <v>0</v>
      </c>
      <c r="M537" s="289">
        <f t="shared" si="178"/>
        <v>0</v>
      </c>
      <c r="N537" s="289">
        <f t="shared" si="178"/>
        <v>0</v>
      </c>
      <c r="O537" s="289">
        <f t="shared" si="178"/>
        <v>962.59999999999991</v>
      </c>
      <c r="P537" s="289">
        <f t="shared" si="178"/>
        <v>962.59999999999991</v>
      </c>
    </row>
    <row r="538" spans="1:16" s="186" customFormat="1" ht="60" x14ac:dyDescent="0.25">
      <c r="A538" s="184"/>
      <c r="B538" s="173" t="s">
        <v>726</v>
      </c>
      <c r="C538" s="174" t="s">
        <v>791</v>
      </c>
      <c r="D538" s="174" t="s">
        <v>295</v>
      </c>
      <c r="E538" s="174" t="s">
        <v>190</v>
      </c>
      <c r="F538" s="175" t="s">
        <v>727</v>
      </c>
      <c r="G538" s="174" t="s">
        <v>348</v>
      </c>
      <c r="H538" s="179">
        <v>1336784</v>
      </c>
      <c r="I538" s="180">
        <v>795.3</v>
      </c>
      <c r="L538" s="317"/>
      <c r="M538" s="317"/>
      <c r="N538" s="394"/>
      <c r="O538" s="180">
        <v>795.3</v>
      </c>
      <c r="P538" s="180">
        <v>795.3</v>
      </c>
    </row>
    <row r="539" spans="1:16" s="186" customFormat="1" ht="15.75" hidden="1" customHeight="1" x14ac:dyDescent="0.25">
      <c r="A539" s="184"/>
      <c r="B539" s="178" t="s">
        <v>349</v>
      </c>
      <c r="C539" s="174" t="s">
        <v>791</v>
      </c>
      <c r="D539" s="174" t="s">
        <v>295</v>
      </c>
      <c r="E539" s="174" t="s">
        <v>190</v>
      </c>
      <c r="F539" s="175" t="s">
        <v>728</v>
      </c>
      <c r="G539" s="174" t="s">
        <v>351</v>
      </c>
      <c r="H539" s="179">
        <v>0</v>
      </c>
      <c r="I539" s="272"/>
      <c r="L539" s="317"/>
      <c r="M539" s="317"/>
      <c r="N539" s="394"/>
      <c r="O539" s="397"/>
      <c r="P539" s="397"/>
    </row>
    <row r="540" spans="1:16" s="186" customFormat="1" ht="48" customHeight="1" x14ac:dyDescent="0.25">
      <c r="A540" s="184"/>
      <c r="B540" s="173" t="s">
        <v>729</v>
      </c>
      <c r="C540" s="174" t="s">
        <v>791</v>
      </c>
      <c r="D540" s="174" t="s">
        <v>295</v>
      </c>
      <c r="E540" s="174" t="s">
        <v>190</v>
      </c>
      <c r="F540" s="175" t="s">
        <v>727</v>
      </c>
      <c r="G540" s="174" t="s">
        <v>353</v>
      </c>
      <c r="H540" s="179">
        <v>84563</v>
      </c>
      <c r="I540" s="272">
        <v>167.3</v>
      </c>
      <c r="L540" s="317"/>
      <c r="M540" s="317"/>
      <c r="N540" s="394"/>
      <c r="O540" s="272">
        <v>167.3</v>
      </c>
      <c r="P540" s="272">
        <v>167.3</v>
      </c>
    </row>
    <row r="541" spans="1:16" s="186" customFormat="1" ht="15.75" customHeight="1" x14ac:dyDescent="0.25">
      <c r="A541" s="184"/>
      <c r="B541" s="178" t="s">
        <v>376</v>
      </c>
      <c r="C541" s="174" t="s">
        <v>791</v>
      </c>
      <c r="D541" s="174" t="s">
        <v>295</v>
      </c>
      <c r="E541" s="174" t="s">
        <v>190</v>
      </c>
      <c r="F541" s="175" t="s">
        <v>728</v>
      </c>
      <c r="G541" s="174" t="s">
        <v>377</v>
      </c>
      <c r="H541" s="179">
        <v>0</v>
      </c>
      <c r="I541" s="272">
        <v>0</v>
      </c>
      <c r="L541" s="317"/>
      <c r="M541" s="317"/>
      <c r="N541" s="394"/>
      <c r="O541" s="397">
        <v>0</v>
      </c>
      <c r="P541" s="397">
        <v>0</v>
      </c>
    </row>
    <row r="542" spans="1:16" s="186" customFormat="1" ht="15.75" hidden="1" customHeight="1" x14ac:dyDescent="0.25">
      <c r="A542" s="184"/>
      <c r="B542" s="366" t="s">
        <v>730</v>
      </c>
      <c r="C542" s="194" t="s">
        <v>791</v>
      </c>
      <c r="D542" s="194" t="s">
        <v>295</v>
      </c>
      <c r="E542" s="194" t="s">
        <v>190</v>
      </c>
      <c r="F542" s="195" t="s">
        <v>438</v>
      </c>
      <c r="G542" s="194" t="s">
        <v>181</v>
      </c>
      <c r="H542" s="285">
        <f>H543</f>
        <v>0</v>
      </c>
      <c r="I542" s="188">
        <f>I543</f>
        <v>0</v>
      </c>
      <c r="L542" s="317"/>
      <c r="M542" s="317"/>
      <c r="N542" s="394"/>
      <c r="O542" s="397"/>
      <c r="P542" s="397"/>
    </row>
    <row r="543" spans="1:16" s="186" customFormat="1" ht="47.25" hidden="1" customHeight="1" x14ac:dyDescent="0.25">
      <c r="A543" s="184"/>
      <c r="B543" s="173" t="s">
        <v>731</v>
      </c>
      <c r="C543" s="157" t="s">
        <v>791</v>
      </c>
      <c r="D543" s="157" t="s">
        <v>295</v>
      </c>
      <c r="E543" s="157" t="s">
        <v>190</v>
      </c>
      <c r="F543" s="199" t="s">
        <v>732</v>
      </c>
      <c r="G543" s="157" t="s">
        <v>345</v>
      </c>
      <c r="H543" s="286"/>
      <c r="I543" s="180"/>
      <c r="L543" s="317"/>
      <c r="M543" s="317"/>
      <c r="N543" s="394"/>
      <c r="O543" s="397"/>
      <c r="P543" s="397"/>
    </row>
    <row r="544" spans="1:16" s="210" customFormat="1" ht="14.25" customHeight="1" x14ac:dyDescent="0.2">
      <c r="A544" s="184"/>
      <c r="B544" s="253" t="s">
        <v>733</v>
      </c>
      <c r="C544" s="194" t="s">
        <v>791</v>
      </c>
      <c r="D544" s="194" t="s">
        <v>295</v>
      </c>
      <c r="E544" s="194" t="s">
        <v>190</v>
      </c>
      <c r="F544" s="195"/>
      <c r="G544" s="194"/>
      <c r="H544" s="285">
        <f>H545</f>
        <v>947700</v>
      </c>
      <c r="I544" s="188">
        <f>I545</f>
        <v>527.6</v>
      </c>
      <c r="J544" s="188">
        <f t="shared" ref="J544:P544" si="179">J545</f>
        <v>0</v>
      </c>
      <c r="K544" s="188">
        <f t="shared" si="179"/>
        <v>0</v>
      </c>
      <c r="L544" s="188">
        <f t="shared" si="179"/>
        <v>0</v>
      </c>
      <c r="M544" s="188">
        <f t="shared" si="179"/>
        <v>0</v>
      </c>
      <c r="N544" s="188">
        <f t="shared" si="179"/>
        <v>0</v>
      </c>
      <c r="O544" s="188">
        <f t="shared" si="179"/>
        <v>415.8</v>
      </c>
      <c r="P544" s="188">
        <f t="shared" si="179"/>
        <v>415.8</v>
      </c>
    </row>
    <row r="545" spans="1:16" s="186" customFormat="1" ht="89.25" customHeight="1" x14ac:dyDescent="0.25">
      <c r="A545" s="184"/>
      <c r="B545" s="243" t="s">
        <v>734</v>
      </c>
      <c r="C545" s="157" t="s">
        <v>791</v>
      </c>
      <c r="D545" s="157" t="s">
        <v>295</v>
      </c>
      <c r="E545" s="157" t="s">
        <v>190</v>
      </c>
      <c r="F545" s="199" t="s">
        <v>735</v>
      </c>
      <c r="G545" s="157" t="s">
        <v>345</v>
      </c>
      <c r="H545" s="286">
        <v>947700</v>
      </c>
      <c r="I545" s="272">
        <v>527.6</v>
      </c>
      <c r="L545" s="317"/>
      <c r="M545" s="317"/>
      <c r="N545" s="394"/>
      <c r="O545" s="272">
        <v>415.8</v>
      </c>
      <c r="P545" s="272">
        <v>415.8</v>
      </c>
    </row>
    <row r="546" spans="1:16" s="210" customFormat="1" ht="28.5" x14ac:dyDescent="0.2">
      <c r="A546" s="184"/>
      <c r="B546" s="190" t="s">
        <v>736</v>
      </c>
      <c r="C546" s="168" t="s">
        <v>791</v>
      </c>
      <c r="D546" s="168" t="s">
        <v>295</v>
      </c>
      <c r="E546" s="168" t="s">
        <v>190</v>
      </c>
      <c r="F546" s="169"/>
      <c r="G546" s="168"/>
      <c r="H546" s="187">
        <f>H547+H548+H549</f>
        <v>12531300</v>
      </c>
      <c r="I546" s="289">
        <f>I547+I548+I549</f>
        <v>10018.9</v>
      </c>
      <c r="J546" s="289">
        <f t="shared" ref="J546:P546" si="180">J547+J548+J549</f>
        <v>0</v>
      </c>
      <c r="K546" s="289">
        <f t="shared" si="180"/>
        <v>0</v>
      </c>
      <c r="L546" s="289">
        <f t="shared" si="180"/>
        <v>0</v>
      </c>
      <c r="M546" s="289">
        <f t="shared" si="180"/>
        <v>0</v>
      </c>
      <c r="N546" s="289">
        <f t="shared" si="180"/>
        <v>0</v>
      </c>
      <c r="O546" s="289">
        <f t="shared" si="180"/>
        <v>10018.9</v>
      </c>
      <c r="P546" s="289">
        <f t="shared" si="180"/>
        <v>10018.9</v>
      </c>
    </row>
    <row r="547" spans="1:16" s="186" customFormat="1" ht="73.5" customHeight="1" x14ac:dyDescent="0.25">
      <c r="A547" s="184"/>
      <c r="B547" s="173" t="s">
        <v>737</v>
      </c>
      <c r="C547" s="174" t="s">
        <v>791</v>
      </c>
      <c r="D547" s="174" t="s">
        <v>295</v>
      </c>
      <c r="E547" s="174" t="s">
        <v>190</v>
      </c>
      <c r="F547" s="175" t="s">
        <v>738</v>
      </c>
      <c r="G547" s="174" t="s">
        <v>345</v>
      </c>
      <c r="H547" s="179">
        <v>12190000</v>
      </c>
      <c r="I547" s="180">
        <v>9633.6</v>
      </c>
      <c r="L547" s="317"/>
      <c r="M547" s="317"/>
      <c r="N547" s="394"/>
      <c r="O547" s="180">
        <v>9633.6</v>
      </c>
      <c r="P547" s="180">
        <v>9633.6</v>
      </c>
    </row>
    <row r="548" spans="1:16" s="186" customFormat="1" ht="15.75" hidden="1" customHeight="1" x14ac:dyDescent="0.25">
      <c r="A548" s="184"/>
      <c r="B548" s="178" t="s">
        <v>368</v>
      </c>
      <c r="C548" s="174" t="s">
        <v>791</v>
      </c>
      <c r="D548" s="174" t="s">
        <v>295</v>
      </c>
      <c r="E548" s="174" t="s">
        <v>190</v>
      </c>
      <c r="F548" s="175" t="s">
        <v>739</v>
      </c>
      <c r="G548" s="174" t="s">
        <v>584</v>
      </c>
      <c r="H548" s="179">
        <v>0</v>
      </c>
      <c r="I548" s="180">
        <v>0</v>
      </c>
      <c r="L548" s="317"/>
      <c r="M548" s="317"/>
      <c r="N548" s="394"/>
      <c r="O548" s="397"/>
      <c r="P548" s="397"/>
    </row>
    <row r="549" spans="1:16" s="186" customFormat="1" ht="57" customHeight="1" x14ac:dyDescent="0.25">
      <c r="A549" s="184"/>
      <c r="B549" s="173" t="s">
        <v>740</v>
      </c>
      <c r="C549" s="174" t="s">
        <v>791</v>
      </c>
      <c r="D549" s="174" t="s">
        <v>295</v>
      </c>
      <c r="E549" s="174" t="s">
        <v>190</v>
      </c>
      <c r="F549" s="175" t="s">
        <v>738</v>
      </c>
      <c r="G549" s="174" t="s">
        <v>348</v>
      </c>
      <c r="H549" s="179">
        <v>341300</v>
      </c>
      <c r="I549" s="180">
        <v>385.3</v>
      </c>
      <c r="L549" s="317"/>
      <c r="M549" s="317"/>
      <c r="N549" s="394"/>
      <c r="O549" s="180">
        <v>385.3</v>
      </c>
      <c r="P549" s="180">
        <v>385.3</v>
      </c>
    </row>
    <row r="550" spans="1:16" s="186" customFormat="1" ht="15.75" hidden="1" customHeight="1" x14ac:dyDescent="0.25">
      <c r="A550" s="184"/>
      <c r="B550" s="363" t="s">
        <v>761</v>
      </c>
      <c r="C550" s="168" t="s">
        <v>791</v>
      </c>
      <c r="D550" s="168" t="s">
        <v>295</v>
      </c>
      <c r="E550" s="168" t="s">
        <v>190</v>
      </c>
      <c r="F550" s="190" t="s">
        <v>762</v>
      </c>
      <c r="G550" s="168" t="s">
        <v>181</v>
      </c>
      <c r="H550" s="187">
        <f>H551+H552</f>
        <v>0</v>
      </c>
      <c r="I550" s="188">
        <f>I551+I552</f>
        <v>0</v>
      </c>
      <c r="L550" s="317"/>
      <c r="M550" s="317"/>
      <c r="N550" s="394"/>
      <c r="O550" s="397"/>
      <c r="P550" s="397"/>
    </row>
    <row r="551" spans="1:16" s="186" customFormat="1" ht="15.75" hidden="1" customHeight="1" x14ac:dyDescent="0.25">
      <c r="A551" s="184"/>
      <c r="B551" s="178" t="s">
        <v>713</v>
      </c>
      <c r="C551" s="174" t="s">
        <v>791</v>
      </c>
      <c r="D551" s="174" t="s">
        <v>295</v>
      </c>
      <c r="E551" s="174" t="s">
        <v>190</v>
      </c>
      <c r="F551" s="178" t="s">
        <v>762</v>
      </c>
      <c r="G551" s="174" t="s">
        <v>714</v>
      </c>
      <c r="H551" s="179">
        <v>0</v>
      </c>
      <c r="I551" s="180">
        <v>0</v>
      </c>
      <c r="L551" s="317"/>
      <c r="M551" s="317"/>
      <c r="N551" s="394"/>
      <c r="O551" s="397"/>
      <c r="P551" s="397"/>
    </row>
    <row r="552" spans="1:16" s="186" customFormat="1" ht="15.75" hidden="1" customHeight="1" x14ac:dyDescent="0.25">
      <c r="A552" s="184"/>
      <c r="B552" s="178" t="s">
        <v>349</v>
      </c>
      <c r="C552" s="174" t="s">
        <v>791</v>
      </c>
      <c r="D552" s="174" t="s">
        <v>295</v>
      </c>
      <c r="E552" s="174" t="s">
        <v>190</v>
      </c>
      <c r="F552" s="178" t="s">
        <v>762</v>
      </c>
      <c r="G552" s="174" t="s">
        <v>351</v>
      </c>
      <c r="H552" s="179">
        <v>0</v>
      </c>
      <c r="I552" s="272">
        <v>0</v>
      </c>
      <c r="L552" s="317"/>
      <c r="M552" s="317"/>
      <c r="N552" s="394"/>
      <c r="O552" s="397"/>
      <c r="P552" s="397"/>
    </row>
    <row r="553" spans="1:16" s="288" customFormat="1" ht="14.25" hidden="1" customHeight="1" x14ac:dyDescent="0.25">
      <c r="A553" s="287"/>
      <c r="B553" s="253" t="s">
        <v>310</v>
      </c>
      <c r="C553" s="168" t="s">
        <v>791</v>
      </c>
      <c r="D553" s="168" t="s">
        <v>295</v>
      </c>
      <c r="E553" s="168" t="s">
        <v>202</v>
      </c>
      <c r="F553" s="169"/>
      <c r="G553" s="168"/>
      <c r="H553" s="187">
        <f>H557</f>
        <v>0</v>
      </c>
      <c r="I553" s="289">
        <f>I557</f>
        <v>0</v>
      </c>
      <c r="L553" s="322"/>
      <c r="M553" s="322"/>
      <c r="N553" s="395"/>
      <c r="O553" s="397"/>
      <c r="P553" s="397"/>
    </row>
    <row r="554" spans="1:16" s="288" customFormat="1" ht="45" hidden="1" customHeight="1" x14ac:dyDescent="0.25">
      <c r="A554" s="287"/>
      <c r="B554" s="173" t="s">
        <v>574</v>
      </c>
      <c r="C554" s="174" t="s">
        <v>791</v>
      </c>
      <c r="D554" s="174" t="s">
        <v>295</v>
      </c>
      <c r="E554" s="174" t="s">
        <v>202</v>
      </c>
      <c r="F554" s="175" t="s">
        <v>292</v>
      </c>
      <c r="G554" s="168"/>
      <c r="H554" s="187"/>
      <c r="I554" s="272">
        <f>I555</f>
        <v>0</v>
      </c>
      <c r="L554" s="322"/>
      <c r="M554" s="322"/>
      <c r="N554" s="395"/>
      <c r="O554" s="397"/>
      <c r="P554" s="397"/>
    </row>
    <row r="555" spans="1:16" s="288" customFormat="1" ht="30" hidden="1" customHeight="1" x14ac:dyDescent="0.25">
      <c r="A555" s="287"/>
      <c r="B555" s="259" t="s">
        <v>741</v>
      </c>
      <c r="C555" s="174" t="s">
        <v>791</v>
      </c>
      <c r="D555" s="174" t="s">
        <v>295</v>
      </c>
      <c r="E555" s="174" t="s">
        <v>202</v>
      </c>
      <c r="F555" s="175" t="s">
        <v>742</v>
      </c>
      <c r="G555" s="168"/>
      <c r="H555" s="187"/>
      <c r="I555" s="272">
        <f>I556</f>
        <v>0</v>
      </c>
      <c r="L555" s="322"/>
      <c r="M555" s="322"/>
      <c r="N555" s="395"/>
      <c r="O555" s="397"/>
      <c r="P555" s="397"/>
    </row>
    <row r="556" spans="1:16" s="288" customFormat="1" ht="45" hidden="1" customHeight="1" x14ac:dyDescent="0.25">
      <c r="A556" s="287"/>
      <c r="B556" s="367" t="s">
        <v>743</v>
      </c>
      <c r="C556" s="174" t="s">
        <v>791</v>
      </c>
      <c r="D556" s="174" t="s">
        <v>295</v>
      </c>
      <c r="E556" s="174" t="s">
        <v>202</v>
      </c>
      <c r="F556" s="175" t="s">
        <v>744</v>
      </c>
      <c r="G556" s="168"/>
      <c r="H556" s="187"/>
      <c r="I556" s="272">
        <f>I557</f>
        <v>0</v>
      </c>
      <c r="L556" s="322"/>
      <c r="M556" s="322"/>
      <c r="N556" s="395"/>
      <c r="O556" s="397"/>
      <c r="P556" s="397"/>
    </row>
    <row r="557" spans="1:16" s="186" customFormat="1" ht="14.25" hidden="1" customHeight="1" x14ac:dyDescent="0.25">
      <c r="A557" s="184"/>
      <c r="B557" s="211" t="s">
        <v>745</v>
      </c>
      <c r="C557" s="174" t="s">
        <v>791</v>
      </c>
      <c r="D557" s="174" t="s">
        <v>295</v>
      </c>
      <c r="E557" s="174" t="s">
        <v>202</v>
      </c>
      <c r="F557" s="175" t="s">
        <v>746</v>
      </c>
      <c r="G557" s="174" t="s">
        <v>348</v>
      </c>
      <c r="H557" s="179">
        <v>0</v>
      </c>
      <c r="I557" s="272">
        <v>0</v>
      </c>
      <c r="L557" s="317"/>
      <c r="M557" s="317"/>
      <c r="N557" s="394"/>
      <c r="O557" s="397"/>
      <c r="P557" s="397"/>
    </row>
    <row r="558" spans="1:16" s="186" customFormat="1" ht="15.75" hidden="1" customHeight="1" x14ac:dyDescent="0.25">
      <c r="A558" s="184"/>
      <c r="B558" s="365" t="s">
        <v>323</v>
      </c>
      <c r="C558" s="168" t="s">
        <v>791</v>
      </c>
      <c r="D558" s="168" t="s">
        <v>210</v>
      </c>
      <c r="E558" s="168" t="s">
        <v>292</v>
      </c>
      <c r="F558" s="169" t="s">
        <v>438</v>
      </c>
      <c r="G558" s="168" t="s">
        <v>181</v>
      </c>
      <c r="H558" s="187">
        <f>H559</f>
        <v>0</v>
      </c>
      <c r="I558" s="289">
        <f>I559</f>
        <v>0</v>
      </c>
      <c r="L558" s="317"/>
      <c r="M558" s="317"/>
      <c r="N558" s="394"/>
      <c r="O558" s="397"/>
      <c r="P558" s="397"/>
    </row>
    <row r="559" spans="1:16" s="186" customFormat="1" ht="31.5" hidden="1" customHeight="1" x14ac:dyDescent="0.25">
      <c r="A559" s="184"/>
      <c r="B559" s="173" t="s">
        <v>591</v>
      </c>
      <c r="C559" s="174" t="s">
        <v>791</v>
      </c>
      <c r="D559" s="174" t="s">
        <v>210</v>
      </c>
      <c r="E559" s="174" t="s">
        <v>292</v>
      </c>
      <c r="F559" s="175" t="s">
        <v>747</v>
      </c>
      <c r="G559" s="174" t="s">
        <v>480</v>
      </c>
      <c r="H559" s="179"/>
      <c r="I559" s="272"/>
      <c r="L559" s="317"/>
      <c r="M559" s="317"/>
      <c r="N559" s="394"/>
      <c r="O559" s="397"/>
      <c r="P559" s="397"/>
    </row>
    <row r="560" spans="1:16" s="186" customFormat="1" x14ac:dyDescent="0.25">
      <c r="A560" s="184"/>
      <c r="B560" s="189" t="s">
        <v>318</v>
      </c>
      <c r="C560" s="194" t="s">
        <v>791</v>
      </c>
      <c r="D560" s="194" t="s">
        <v>210</v>
      </c>
      <c r="E560" s="194"/>
      <c r="F560" s="195"/>
      <c r="G560" s="194"/>
      <c r="H560" s="285">
        <f>H565+H566</f>
        <v>71400</v>
      </c>
      <c r="I560" s="285">
        <f>I565+I566</f>
        <v>71.42</v>
      </c>
      <c r="J560" s="285">
        <f t="shared" ref="J560:P560" si="181">J565+J566</f>
        <v>0</v>
      </c>
      <c r="K560" s="285">
        <f t="shared" si="181"/>
        <v>0</v>
      </c>
      <c r="L560" s="285">
        <f t="shared" si="181"/>
        <v>0</v>
      </c>
      <c r="M560" s="285">
        <f t="shared" si="181"/>
        <v>0</v>
      </c>
      <c r="N560" s="285">
        <f t="shared" si="181"/>
        <v>0</v>
      </c>
      <c r="O560" s="285">
        <f t="shared" si="181"/>
        <v>71.44</v>
      </c>
      <c r="P560" s="285">
        <f t="shared" si="181"/>
        <v>71.44</v>
      </c>
    </row>
    <row r="561" spans="1:16" s="186" customFormat="1" x14ac:dyDescent="0.25">
      <c r="A561" s="184"/>
      <c r="B561" s="224" t="s">
        <v>323</v>
      </c>
      <c r="C561" s="157" t="s">
        <v>791</v>
      </c>
      <c r="D561" s="194" t="s">
        <v>210</v>
      </c>
      <c r="E561" s="194" t="s">
        <v>194</v>
      </c>
      <c r="F561" s="195"/>
      <c r="G561" s="194"/>
      <c r="H561" s="285"/>
      <c r="I561" s="286">
        <f>I562</f>
        <v>71.42</v>
      </c>
      <c r="J561" s="286">
        <f t="shared" ref="J561:P563" si="182">J562</f>
        <v>0</v>
      </c>
      <c r="K561" s="286">
        <f t="shared" si="182"/>
        <v>0</v>
      </c>
      <c r="L561" s="286">
        <f t="shared" si="182"/>
        <v>0</v>
      </c>
      <c r="M561" s="286">
        <f t="shared" si="182"/>
        <v>0</v>
      </c>
      <c r="N561" s="286">
        <f t="shared" si="182"/>
        <v>0</v>
      </c>
      <c r="O561" s="286">
        <f t="shared" si="182"/>
        <v>71.44</v>
      </c>
      <c r="P561" s="286">
        <f t="shared" si="182"/>
        <v>71.44</v>
      </c>
    </row>
    <row r="562" spans="1:16" s="186" customFormat="1" ht="28.5" customHeight="1" x14ac:dyDescent="0.25">
      <c r="A562" s="184"/>
      <c r="B562" s="173" t="s">
        <v>574</v>
      </c>
      <c r="C562" s="157" t="s">
        <v>791</v>
      </c>
      <c r="D562" s="157" t="s">
        <v>210</v>
      </c>
      <c r="E562" s="157" t="s">
        <v>194</v>
      </c>
      <c r="F562" s="175" t="s">
        <v>720</v>
      </c>
      <c r="G562" s="194"/>
      <c r="H562" s="285"/>
      <c r="I562" s="286">
        <f>I563</f>
        <v>71.42</v>
      </c>
      <c r="J562" s="286">
        <f t="shared" si="182"/>
        <v>0</v>
      </c>
      <c r="K562" s="286">
        <f t="shared" si="182"/>
        <v>0</v>
      </c>
      <c r="L562" s="286">
        <f t="shared" si="182"/>
        <v>0</v>
      </c>
      <c r="M562" s="286">
        <f t="shared" si="182"/>
        <v>0</v>
      </c>
      <c r="N562" s="286">
        <f t="shared" si="182"/>
        <v>0</v>
      </c>
      <c r="O562" s="286">
        <f t="shared" si="182"/>
        <v>71.44</v>
      </c>
      <c r="P562" s="286">
        <f t="shared" si="182"/>
        <v>71.44</v>
      </c>
    </row>
    <row r="563" spans="1:16" s="186" customFormat="1" ht="30" x14ac:dyDescent="0.25">
      <c r="A563" s="184"/>
      <c r="B563" s="203" t="s">
        <v>721</v>
      </c>
      <c r="C563" s="157" t="s">
        <v>791</v>
      </c>
      <c r="D563" s="157" t="s">
        <v>210</v>
      </c>
      <c r="E563" s="157" t="s">
        <v>194</v>
      </c>
      <c r="F563" s="175" t="s">
        <v>722</v>
      </c>
      <c r="G563" s="194"/>
      <c r="H563" s="285"/>
      <c r="I563" s="286">
        <f>I564</f>
        <v>71.42</v>
      </c>
      <c r="J563" s="286">
        <f t="shared" si="182"/>
        <v>0</v>
      </c>
      <c r="K563" s="286">
        <f t="shared" si="182"/>
        <v>0</v>
      </c>
      <c r="L563" s="286">
        <f t="shared" si="182"/>
        <v>0</v>
      </c>
      <c r="M563" s="286">
        <f t="shared" si="182"/>
        <v>0</v>
      </c>
      <c r="N563" s="286">
        <f t="shared" si="182"/>
        <v>0</v>
      </c>
      <c r="O563" s="286">
        <f t="shared" si="182"/>
        <v>71.44</v>
      </c>
      <c r="P563" s="286">
        <f t="shared" si="182"/>
        <v>71.44</v>
      </c>
    </row>
    <row r="564" spans="1:16" s="186" customFormat="1" ht="36.75" customHeight="1" x14ac:dyDescent="0.25">
      <c r="A564" s="184"/>
      <c r="B564" s="173" t="s">
        <v>751</v>
      </c>
      <c r="C564" s="157" t="s">
        <v>791</v>
      </c>
      <c r="D564" s="157" t="s">
        <v>210</v>
      </c>
      <c r="E564" s="157" t="s">
        <v>194</v>
      </c>
      <c r="F564" s="175" t="s">
        <v>752</v>
      </c>
      <c r="G564" s="194"/>
      <c r="H564" s="285"/>
      <c r="I564" s="286">
        <f>I565+I566</f>
        <v>71.42</v>
      </c>
      <c r="J564" s="286">
        <f t="shared" ref="J564:P564" si="183">J565+J566</f>
        <v>0</v>
      </c>
      <c r="K564" s="286">
        <f t="shared" si="183"/>
        <v>0</v>
      </c>
      <c r="L564" s="286">
        <f t="shared" si="183"/>
        <v>0</v>
      </c>
      <c r="M564" s="286">
        <f t="shared" si="183"/>
        <v>0</v>
      </c>
      <c r="N564" s="286">
        <f t="shared" si="183"/>
        <v>0</v>
      </c>
      <c r="O564" s="286">
        <f t="shared" si="183"/>
        <v>71.44</v>
      </c>
      <c r="P564" s="286">
        <f t="shared" si="183"/>
        <v>71.44</v>
      </c>
    </row>
    <row r="565" spans="1:16" s="186" customFormat="1" ht="75" x14ac:dyDescent="0.25">
      <c r="A565" s="184"/>
      <c r="B565" s="173" t="s">
        <v>753</v>
      </c>
      <c r="C565" s="157" t="s">
        <v>791</v>
      </c>
      <c r="D565" s="157" t="s">
        <v>210</v>
      </c>
      <c r="E565" s="157" t="s">
        <v>194</v>
      </c>
      <c r="F565" s="199" t="s">
        <v>754</v>
      </c>
      <c r="G565" s="157" t="s">
        <v>348</v>
      </c>
      <c r="H565" s="286">
        <v>35700</v>
      </c>
      <c r="I565" s="272">
        <v>35.72</v>
      </c>
      <c r="L565" s="317"/>
      <c r="M565" s="317"/>
      <c r="N565" s="394"/>
      <c r="O565" s="272">
        <v>35.72</v>
      </c>
      <c r="P565" s="272">
        <v>35.72</v>
      </c>
    </row>
    <row r="566" spans="1:16" s="186" customFormat="1" ht="75" x14ac:dyDescent="0.25">
      <c r="A566" s="184"/>
      <c r="B566" s="173" t="s">
        <v>755</v>
      </c>
      <c r="C566" s="157" t="s">
        <v>791</v>
      </c>
      <c r="D566" s="157" t="s">
        <v>210</v>
      </c>
      <c r="E566" s="157" t="s">
        <v>194</v>
      </c>
      <c r="F566" s="199" t="s">
        <v>756</v>
      </c>
      <c r="G566" s="157" t="s">
        <v>348</v>
      </c>
      <c r="H566" s="286">
        <v>35700</v>
      </c>
      <c r="I566" s="272">
        <v>35.700000000000003</v>
      </c>
      <c r="L566" s="317"/>
      <c r="M566" s="317"/>
      <c r="N566" s="394"/>
      <c r="O566" s="272">
        <v>35.72</v>
      </c>
      <c r="P566" s="272">
        <v>35.72</v>
      </c>
    </row>
    <row r="567" spans="1:16" s="186" customFormat="1" ht="46.5" customHeight="1" x14ac:dyDescent="0.25">
      <c r="A567" s="182">
        <v>12</v>
      </c>
      <c r="B567" s="361" t="s">
        <v>792</v>
      </c>
      <c r="C567" s="160" t="s">
        <v>793</v>
      </c>
      <c r="D567" s="160"/>
      <c r="E567" s="160"/>
      <c r="F567" s="251"/>
      <c r="G567" s="160"/>
      <c r="H567" s="261">
        <f>H572+H577+H581+H583+H592+H590+H599+H587+H579</f>
        <v>27106740</v>
      </c>
      <c r="I567" s="262">
        <f>I572+I577+I581+I583+I592+I590+I599+I587+I579+I598</f>
        <v>23052.530000000002</v>
      </c>
      <c r="J567" s="262">
        <f t="shared" ref="J567:P567" si="184">J572+J577+J581+J583+J592+J590+J599+J587+J579+J598</f>
        <v>24079.43</v>
      </c>
      <c r="K567" s="262">
        <f t="shared" si="184"/>
        <v>24079.43</v>
      </c>
      <c r="L567" s="262">
        <f t="shared" si="184"/>
        <v>24079.43</v>
      </c>
      <c r="M567" s="262">
        <f t="shared" si="184"/>
        <v>24079.43</v>
      </c>
      <c r="N567" s="262">
        <f t="shared" si="184"/>
        <v>24079.43</v>
      </c>
      <c r="O567" s="262">
        <f t="shared" si="184"/>
        <v>22847.93</v>
      </c>
      <c r="P567" s="262">
        <f t="shared" si="184"/>
        <v>22847.93</v>
      </c>
    </row>
    <row r="568" spans="1:16" s="186" customFormat="1" x14ac:dyDescent="0.25">
      <c r="A568" s="284"/>
      <c r="B568" s="224" t="s">
        <v>308</v>
      </c>
      <c r="C568" s="168" t="s">
        <v>793</v>
      </c>
      <c r="D568" s="168" t="s">
        <v>295</v>
      </c>
      <c r="E568" s="168"/>
      <c r="F568" s="169"/>
      <c r="G568" s="168"/>
      <c r="H568" s="187">
        <f>H572+H577+H581+H583+H587+H579</f>
        <v>26991240</v>
      </c>
      <c r="I568" s="289">
        <f>I572+I577+I581+I583+I587+I579</f>
        <v>22937.030000000002</v>
      </c>
      <c r="J568" s="289">
        <f t="shared" ref="J568:P568" si="185">J572+J577+J581+J583+J587+J579</f>
        <v>23963.93</v>
      </c>
      <c r="K568" s="289">
        <f t="shared" si="185"/>
        <v>23963.93</v>
      </c>
      <c r="L568" s="289">
        <f t="shared" si="185"/>
        <v>23963.93</v>
      </c>
      <c r="M568" s="289">
        <f t="shared" si="185"/>
        <v>23963.93</v>
      </c>
      <c r="N568" s="289">
        <f t="shared" si="185"/>
        <v>23963.93</v>
      </c>
      <c r="O568" s="289">
        <f t="shared" si="185"/>
        <v>22732.43</v>
      </c>
      <c r="P568" s="289">
        <f t="shared" si="185"/>
        <v>22732.43</v>
      </c>
    </row>
    <row r="569" spans="1:16" s="186" customFormat="1" ht="45" x14ac:dyDescent="0.25">
      <c r="A569" s="284"/>
      <c r="B569" s="173" t="s">
        <v>574</v>
      </c>
      <c r="C569" s="174" t="s">
        <v>793</v>
      </c>
      <c r="D569" s="174" t="s">
        <v>295</v>
      </c>
      <c r="E569" s="174" t="s">
        <v>190</v>
      </c>
      <c r="F569" s="175" t="s">
        <v>720</v>
      </c>
      <c r="G569" s="168"/>
      <c r="H569" s="187"/>
      <c r="I569" s="272">
        <f>I570</f>
        <v>22937.030000000002</v>
      </c>
      <c r="J569" s="272">
        <f t="shared" ref="J569:P570" si="186">J570</f>
        <v>23963.93</v>
      </c>
      <c r="K569" s="272">
        <f t="shared" si="186"/>
        <v>23963.93</v>
      </c>
      <c r="L569" s="272">
        <f t="shared" si="186"/>
        <v>23963.93</v>
      </c>
      <c r="M569" s="272">
        <f t="shared" si="186"/>
        <v>23963.93</v>
      </c>
      <c r="N569" s="272">
        <f t="shared" si="186"/>
        <v>23963.93</v>
      </c>
      <c r="O569" s="272">
        <f t="shared" si="186"/>
        <v>22732.43</v>
      </c>
      <c r="P569" s="272">
        <f t="shared" si="186"/>
        <v>22732.43</v>
      </c>
    </row>
    <row r="570" spans="1:16" s="186" customFormat="1" ht="30" x14ac:dyDescent="0.25">
      <c r="A570" s="284"/>
      <c r="B570" s="203" t="s">
        <v>721</v>
      </c>
      <c r="C570" s="174" t="s">
        <v>793</v>
      </c>
      <c r="D570" s="174" t="s">
        <v>295</v>
      </c>
      <c r="E570" s="174" t="s">
        <v>190</v>
      </c>
      <c r="F570" s="175" t="s">
        <v>722</v>
      </c>
      <c r="G570" s="168"/>
      <c r="H570" s="187"/>
      <c r="I570" s="272">
        <f>I571</f>
        <v>22937.030000000002</v>
      </c>
      <c r="J570" s="272">
        <f t="shared" si="186"/>
        <v>23963.93</v>
      </c>
      <c r="K570" s="272">
        <f t="shared" si="186"/>
        <v>23963.93</v>
      </c>
      <c r="L570" s="272">
        <f t="shared" si="186"/>
        <v>23963.93</v>
      </c>
      <c r="M570" s="272">
        <f t="shared" si="186"/>
        <v>23963.93</v>
      </c>
      <c r="N570" s="272">
        <f t="shared" si="186"/>
        <v>23963.93</v>
      </c>
      <c r="O570" s="272">
        <f t="shared" si="186"/>
        <v>22732.43</v>
      </c>
      <c r="P570" s="272">
        <f t="shared" si="186"/>
        <v>22732.43</v>
      </c>
    </row>
    <row r="571" spans="1:16" s="186" customFormat="1" ht="45" x14ac:dyDescent="0.25">
      <c r="A571" s="284"/>
      <c r="B571" s="173" t="s">
        <v>723</v>
      </c>
      <c r="C571" s="174" t="s">
        <v>793</v>
      </c>
      <c r="D571" s="174" t="s">
        <v>295</v>
      </c>
      <c r="E571" s="174" t="s">
        <v>190</v>
      </c>
      <c r="F571" s="175" t="s">
        <v>724</v>
      </c>
      <c r="G571" s="168"/>
      <c r="H571" s="187"/>
      <c r="I571" s="180">
        <f>I573+I575+I582+I584+I586</f>
        <v>22937.030000000002</v>
      </c>
      <c r="J571" s="180">
        <f t="shared" ref="J571:P571" si="187">J573+J575+J582+J584+J586</f>
        <v>23963.93</v>
      </c>
      <c r="K571" s="180">
        <f t="shared" si="187"/>
        <v>23963.93</v>
      </c>
      <c r="L571" s="180">
        <f t="shared" si="187"/>
        <v>23963.93</v>
      </c>
      <c r="M571" s="180">
        <f t="shared" si="187"/>
        <v>23963.93</v>
      </c>
      <c r="N571" s="180">
        <f t="shared" si="187"/>
        <v>23963.93</v>
      </c>
      <c r="O571" s="180">
        <f t="shared" si="187"/>
        <v>22732.43</v>
      </c>
      <c r="P571" s="180">
        <f t="shared" si="187"/>
        <v>22732.43</v>
      </c>
    </row>
    <row r="572" spans="1:16" s="186" customFormat="1" x14ac:dyDescent="0.25">
      <c r="A572" s="184"/>
      <c r="B572" s="224" t="s">
        <v>725</v>
      </c>
      <c r="C572" s="168" t="s">
        <v>793</v>
      </c>
      <c r="D572" s="168" t="s">
        <v>295</v>
      </c>
      <c r="E572" s="168" t="s">
        <v>190</v>
      </c>
      <c r="F572" s="169"/>
      <c r="G572" s="168"/>
      <c r="H572" s="187">
        <f>H573+H574+H575+H576</f>
        <v>2389940</v>
      </c>
      <c r="I572" s="188">
        <f>I573+I574+I575+I576</f>
        <v>1862.03</v>
      </c>
      <c r="J572" s="188">
        <f t="shared" ref="J572:P572" si="188">J573+J574+J575+J576</f>
        <v>1862.03</v>
      </c>
      <c r="K572" s="188">
        <f t="shared" si="188"/>
        <v>1862.03</v>
      </c>
      <c r="L572" s="188">
        <f t="shared" si="188"/>
        <v>1862.03</v>
      </c>
      <c r="M572" s="188">
        <f t="shared" si="188"/>
        <v>1862.03</v>
      </c>
      <c r="N572" s="188">
        <f t="shared" si="188"/>
        <v>1862.03</v>
      </c>
      <c r="O572" s="188">
        <f t="shared" si="188"/>
        <v>1862.03</v>
      </c>
      <c r="P572" s="188">
        <f t="shared" si="188"/>
        <v>1862.03</v>
      </c>
    </row>
    <row r="573" spans="1:16" s="186" customFormat="1" ht="59.25" customHeight="1" x14ac:dyDescent="0.25">
      <c r="A573" s="184"/>
      <c r="B573" s="173" t="s">
        <v>726</v>
      </c>
      <c r="C573" s="174" t="s">
        <v>793</v>
      </c>
      <c r="D573" s="174" t="s">
        <v>295</v>
      </c>
      <c r="E573" s="174" t="s">
        <v>190</v>
      </c>
      <c r="F573" s="175" t="s">
        <v>727</v>
      </c>
      <c r="G573" s="174" t="s">
        <v>348</v>
      </c>
      <c r="H573" s="179">
        <v>2363140</v>
      </c>
      <c r="I573" s="180">
        <v>1827.3</v>
      </c>
      <c r="J573" s="180">
        <v>1827.3</v>
      </c>
      <c r="K573" s="180">
        <v>1827.3</v>
      </c>
      <c r="L573" s="180">
        <v>1827.3</v>
      </c>
      <c r="M573" s="180">
        <v>1827.3</v>
      </c>
      <c r="N573" s="180">
        <v>1827.3</v>
      </c>
      <c r="O573" s="180">
        <v>1827.3</v>
      </c>
      <c r="P573" s="180">
        <v>1827.3</v>
      </c>
    </row>
    <row r="574" spans="1:16" s="186" customFormat="1" ht="27" hidden="1" customHeight="1" x14ac:dyDescent="0.25">
      <c r="A574" s="184"/>
      <c r="B574" s="178" t="s">
        <v>794</v>
      </c>
      <c r="C574" s="174" t="s">
        <v>793</v>
      </c>
      <c r="D574" s="174" t="s">
        <v>295</v>
      </c>
      <c r="E574" s="174" t="s">
        <v>190</v>
      </c>
      <c r="F574" s="175" t="s">
        <v>795</v>
      </c>
      <c r="G574" s="174" t="s">
        <v>480</v>
      </c>
      <c r="H574" s="179">
        <v>0</v>
      </c>
      <c r="I574" s="180">
        <v>0</v>
      </c>
      <c r="L574" s="317"/>
      <c r="M574" s="205"/>
      <c r="N574" s="394"/>
      <c r="O574" s="397"/>
      <c r="P574" s="397"/>
    </row>
    <row r="575" spans="1:16" s="186" customFormat="1" ht="54.75" customHeight="1" x14ac:dyDescent="0.25">
      <c r="A575" s="184"/>
      <c r="B575" s="173" t="s">
        <v>729</v>
      </c>
      <c r="C575" s="174" t="s">
        <v>793</v>
      </c>
      <c r="D575" s="174" t="s">
        <v>295</v>
      </c>
      <c r="E575" s="174" t="s">
        <v>190</v>
      </c>
      <c r="F575" s="175" t="s">
        <v>727</v>
      </c>
      <c r="G575" s="174" t="s">
        <v>353</v>
      </c>
      <c r="H575" s="179">
        <v>26800</v>
      </c>
      <c r="I575" s="180">
        <v>34.729999999999997</v>
      </c>
      <c r="J575" s="180">
        <v>34.729999999999997</v>
      </c>
      <c r="K575" s="180">
        <v>34.729999999999997</v>
      </c>
      <c r="L575" s="180">
        <v>34.729999999999997</v>
      </c>
      <c r="M575" s="180">
        <v>34.729999999999997</v>
      </c>
      <c r="N575" s="180">
        <v>34.729999999999997</v>
      </c>
      <c r="O575" s="180">
        <v>34.729999999999997</v>
      </c>
      <c r="P575" s="180">
        <v>34.729999999999997</v>
      </c>
    </row>
    <row r="576" spans="1:16" s="186" customFormat="1" ht="15.75" hidden="1" customHeight="1" x14ac:dyDescent="0.25">
      <c r="A576" s="184"/>
      <c r="B576" s="178" t="s">
        <v>376</v>
      </c>
      <c r="C576" s="174" t="s">
        <v>793</v>
      </c>
      <c r="D576" s="174" t="s">
        <v>295</v>
      </c>
      <c r="E576" s="174" t="s">
        <v>190</v>
      </c>
      <c r="F576" s="175" t="s">
        <v>728</v>
      </c>
      <c r="G576" s="174" t="s">
        <v>377</v>
      </c>
      <c r="H576" s="179">
        <v>0</v>
      </c>
      <c r="I576" s="180">
        <v>0</v>
      </c>
      <c r="L576" s="317"/>
      <c r="M576" s="317"/>
      <c r="N576" s="394"/>
      <c r="O576" s="397"/>
      <c r="P576" s="397"/>
    </row>
    <row r="577" spans="1:16" s="186" customFormat="1" ht="15.75" hidden="1" customHeight="1" x14ac:dyDescent="0.25">
      <c r="A577" s="184"/>
      <c r="B577" s="366" t="s">
        <v>730</v>
      </c>
      <c r="C577" s="194" t="s">
        <v>793</v>
      </c>
      <c r="D577" s="194" t="s">
        <v>295</v>
      </c>
      <c r="E577" s="194" t="s">
        <v>190</v>
      </c>
      <c r="F577" s="195" t="s">
        <v>438</v>
      </c>
      <c r="G577" s="194" t="s">
        <v>181</v>
      </c>
      <c r="H577" s="285">
        <f>H578</f>
        <v>0</v>
      </c>
      <c r="I577" s="188">
        <f>I578</f>
        <v>0</v>
      </c>
      <c r="L577" s="317"/>
      <c r="M577" s="317"/>
      <c r="N577" s="394"/>
      <c r="O577" s="397"/>
      <c r="P577" s="397"/>
    </row>
    <row r="578" spans="1:16" s="186" customFormat="1" ht="47.25" hidden="1" customHeight="1" x14ac:dyDescent="0.25">
      <c r="A578" s="184"/>
      <c r="B578" s="173" t="s">
        <v>731</v>
      </c>
      <c r="C578" s="157" t="s">
        <v>793</v>
      </c>
      <c r="D578" s="157" t="s">
        <v>295</v>
      </c>
      <c r="E578" s="157" t="s">
        <v>190</v>
      </c>
      <c r="F578" s="199" t="s">
        <v>732</v>
      </c>
      <c r="G578" s="157" t="s">
        <v>345</v>
      </c>
      <c r="H578" s="286"/>
      <c r="I578" s="180"/>
      <c r="L578" s="317"/>
      <c r="M578" s="317"/>
      <c r="N578" s="394"/>
      <c r="O578" s="397"/>
      <c r="P578" s="397"/>
    </row>
    <row r="579" spans="1:16" s="186" customFormat="1" ht="15.75" hidden="1" customHeight="1" x14ac:dyDescent="0.25">
      <c r="A579" s="184"/>
      <c r="B579" s="366" t="s">
        <v>796</v>
      </c>
      <c r="C579" s="194" t="s">
        <v>793</v>
      </c>
      <c r="D579" s="194" t="s">
        <v>295</v>
      </c>
      <c r="E579" s="194" t="s">
        <v>190</v>
      </c>
      <c r="F579" s="253" t="s">
        <v>797</v>
      </c>
      <c r="G579" s="194" t="s">
        <v>181</v>
      </c>
      <c r="H579" s="285">
        <f>H580</f>
        <v>0</v>
      </c>
      <c r="I579" s="188">
        <f>I580</f>
        <v>0</v>
      </c>
      <c r="L579" s="317"/>
      <c r="M579" s="317"/>
      <c r="N579" s="394"/>
      <c r="O579" s="397"/>
      <c r="P579" s="397"/>
    </row>
    <row r="580" spans="1:16" s="186" customFormat="1" ht="15.75" hidden="1" customHeight="1" x14ac:dyDescent="0.25">
      <c r="A580" s="184"/>
      <c r="B580" s="211" t="s">
        <v>798</v>
      </c>
      <c r="C580" s="157" t="s">
        <v>793</v>
      </c>
      <c r="D580" s="157" t="s">
        <v>295</v>
      </c>
      <c r="E580" s="157" t="s">
        <v>190</v>
      </c>
      <c r="F580" s="211" t="s">
        <v>797</v>
      </c>
      <c r="G580" s="157" t="s">
        <v>382</v>
      </c>
      <c r="H580" s="286">
        <v>0</v>
      </c>
      <c r="I580" s="180">
        <v>0</v>
      </c>
      <c r="L580" s="317"/>
      <c r="M580" s="317"/>
      <c r="N580" s="394"/>
      <c r="O580" s="397"/>
      <c r="P580" s="397"/>
    </row>
    <row r="581" spans="1:16" s="210" customFormat="1" ht="14.25" customHeight="1" x14ac:dyDescent="0.2">
      <c r="A581" s="184"/>
      <c r="B581" s="253" t="s">
        <v>733</v>
      </c>
      <c r="C581" s="194" t="s">
        <v>793</v>
      </c>
      <c r="D581" s="194" t="s">
        <v>295</v>
      </c>
      <c r="E581" s="194" t="s">
        <v>190</v>
      </c>
      <c r="F581" s="195"/>
      <c r="G581" s="194"/>
      <c r="H581" s="285">
        <f>H582</f>
        <v>1110300</v>
      </c>
      <c r="I581" s="188">
        <f>I582</f>
        <v>964.9</v>
      </c>
      <c r="J581" s="188">
        <f t="shared" ref="J581:P581" si="189">J582</f>
        <v>1991.8</v>
      </c>
      <c r="K581" s="188">
        <f t="shared" si="189"/>
        <v>1991.8</v>
      </c>
      <c r="L581" s="188">
        <f t="shared" si="189"/>
        <v>1991.8</v>
      </c>
      <c r="M581" s="188">
        <f t="shared" si="189"/>
        <v>1991.8</v>
      </c>
      <c r="N581" s="188">
        <f t="shared" si="189"/>
        <v>1991.8</v>
      </c>
      <c r="O581" s="188">
        <f t="shared" si="189"/>
        <v>760.3</v>
      </c>
      <c r="P581" s="188">
        <f t="shared" si="189"/>
        <v>760.3</v>
      </c>
    </row>
    <row r="582" spans="1:16" s="186" customFormat="1" ht="150" x14ac:dyDescent="0.25">
      <c r="A582" s="184"/>
      <c r="B582" s="243" t="s">
        <v>734</v>
      </c>
      <c r="C582" s="157" t="s">
        <v>793</v>
      </c>
      <c r="D582" s="157" t="s">
        <v>295</v>
      </c>
      <c r="E582" s="157" t="s">
        <v>190</v>
      </c>
      <c r="F582" s="199" t="s">
        <v>735</v>
      </c>
      <c r="G582" s="157" t="s">
        <v>345</v>
      </c>
      <c r="H582" s="286">
        <v>1110300</v>
      </c>
      <c r="I582" s="180">
        <v>964.9</v>
      </c>
      <c r="J582" s="180">
        <v>1991.8</v>
      </c>
      <c r="K582" s="180">
        <v>1991.8</v>
      </c>
      <c r="L582" s="180">
        <v>1991.8</v>
      </c>
      <c r="M582" s="180">
        <v>1991.8</v>
      </c>
      <c r="N582" s="180">
        <v>1991.8</v>
      </c>
      <c r="O582" s="180">
        <v>760.3</v>
      </c>
      <c r="P582" s="180">
        <v>760.3</v>
      </c>
    </row>
    <row r="583" spans="1:16" s="210" customFormat="1" ht="28.5" x14ac:dyDescent="0.2">
      <c r="A583" s="184"/>
      <c r="B583" s="190" t="s">
        <v>736</v>
      </c>
      <c r="C583" s="168" t="s">
        <v>793</v>
      </c>
      <c r="D583" s="168" t="s">
        <v>295</v>
      </c>
      <c r="E583" s="168" t="s">
        <v>190</v>
      </c>
      <c r="F583" s="169"/>
      <c r="G583" s="168"/>
      <c r="H583" s="187">
        <f>H584+H585+H586</f>
        <v>23491000</v>
      </c>
      <c r="I583" s="188">
        <f>I584+I585+I586</f>
        <v>20110.100000000002</v>
      </c>
      <c r="J583" s="188">
        <f t="shared" ref="J583:P583" si="190">J584+J585+J586</f>
        <v>20110.100000000002</v>
      </c>
      <c r="K583" s="188">
        <f t="shared" si="190"/>
        <v>20110.100000000002</v>
      </c>
      <c r="L583" s="188">
        <f t="shared" si="190"/>
        <v>20110.100000000002</v>
      </c>
      <c r="M583" s="188">
        <f t="shared" si="190"/>
        <v>20110.100000000002</v>
      </c>
      <c r="N583" s="188">
        <f t="shared" si="190"/>
        <v>20110.100000000002</v>
      </c>
      <c r="O583" s="188">
        <f t="shared" si="190"/>
        <v>20110.100000000002</v>
      </c>
      <c r="P583" s="188">
        <f t="shared" si="190"/>
        <v>20110.100000000002</v>
      </c>
    </row>
    <row r="584" spans="1:16" s="186" customFormat="1" ht="87.75" customHeight="1" x14ac:dyDescent="0.25">
      <c r="A584" s="184"/>
      <c r="B584" s="173" t="s">
        <v>737</v>
      </c>
      <c r="C584" s="174" t="s">
        <v>793</v>
      </c>
      <c r="D584" s="174" t="s">
        <v>295</v>
      </c>
      <c r="E584" s="174" t="s">
        <v>190</v>
      </c>
      <c r="F584" s="175" t="s">
        <v>738</v>
      </c>
      <c r="G584" s="174" t="s">
        <v>345</v>
      </c>
      <c r="H584" s="179">
        <v>22851200</v>
      </c>
      <c r="I584" s="180">
        <v>19336.7</v>
      </c>
      <c r="J584" s="180">
        <v>19336.7</v>
      </c>
      <c r="K584" s="180">
        <v>19336.7</v>
      </c>
      <c r="L584" s="180">
        <v>19336.7</v>
      </c>
      <c r="M584" s="180">
        <v>19336.7</v>
      </c>
      <c r="N584" s="180">
        <v>19336.7</v>
      </c>
      <c r="O584" s="180">
        <v>19336.7</v>
      </c>
      <c r="P584" s="180">
        <v>19336.7</v>
      </c>
    </row>
    <row r="585" spans="1:16" s="186" customFormat="1" ht="15.75" hidden="1" customHeight="1" x14ac:dyDescent="0.25">
      <c r="A585" s="184"/>
      <c r="B585" s="178" t="s">
        <v>368</v>
      </c>
      <c r="C585" s="174" t="s">
        <v>793</v>
      </c>
      <c r="D585" s="174" t="s">
        <v>295</v>
      </c>
      <c r="E585" s="174" t="s">
        <v>190</v>
      </c>
      <c r="F585" s="175" t="s">
        <v>739</v>
      </c>
      <c r="G585" s="174" t="s">
        <v>584</v>
      </c>
      <c r="H585" s="179">
        <v>0</v>
      </c>
      <c r="I585" s="180">
        <v>0</v>
      </c>
      <c r="L585" s="317"/>
      <c r="M585" s="317"/>
      <c r="N585" s="394"/>
      <c r="O585" s="397"/>
      <c r="P585" s="397"/>
    </row>
    <row r="586" spans="1:16" s="186" customFormat="1" ht="57.75" customHeight="1" x14ac:dyDescent="0.25">
      <c r="A586" s="184"/>
      <c r="B586" s="173" t="s">
        <v>740</v>
      </c>
      <c r="C586" s="174" t="s">
        <v>793</v>
      </c>
      <c r="D586" s="174" t="s">
        <v>295</v>
      </c>
      <c r="E586" s="174" t="s">
        <v>190</v>
      </c>
      <c r="F586" s="175" t="s">
        <v>738</v>
      </c>
      <c r="G586" s="174" t="s">
        <v>348</v>
      </c>
      <c r="H586" s="179">
        <v>639800</v>
      </c>
      <c r="I586" s="180">
        <v>773.4</v>
      </c>
      <c r="J586" s="180">
        <v>773.4</v>
      </c>
      <c r="K586" s="180">
        <v>773.4</v>
      </c>
      <c r="L586" s="180">
        <v>773.4</v>
      </c>
      <c r="M586" s="180">
        <v>773.4</v>
      </c>
      <c r="N586" s="180">
        <v>773.4</v>
      </c>
      <c r="O586" s="180">
        <v>773.4</v>
      </c>
      <c r="P586" s="180">
        <v>773.4</v>
      </c>
    </row>
    <row r="587" spans="1:16" s="186" customFormat="1" ht="15.75" hidden="1" customHeight="1" x14ac:dyDescent="0.25">
      <c r="A587" s="184"/>
      <c r="B587" s="363" t="s">
        <v>761</v>
      </c>
      <c r="C587" s="168" t="s">
        <v>793</v>
      </c>
      <c r="D587" s="168" t="s">
        <v>295</v>
      </c>
      <c r="E587" s="168" t="s">
        <v>190</v>
      </c>
      <c r="F587" s="190" t="s">
        <v>762</v>
      </c>
      <c r="G587" s="168" t="s">
        <v>181</v>
      </c>
      <c r="H587" s="187">
        <f>H588+H589</f>
        <v>0</v>
      </c>
      <c r="I587" s="188">
        <f>I588+I589</f>
        <v>0</v>
      </c>
      <c r="L587" s="317"/>
      <c r="M587" s="317"/>
      <c r="N587" s="394"/>
      <c r="O587" s="397"/>
      <c r="P587" s="397"/>
    </row>
    <row r="588" spans="1:16" s="186" customFormat="1" ht="15.75" hidden="1" customHeight="1" x14ac:dyDescent="0.25">
      <c r="A588" s="184"/>
      <c r="B588" s="178" t="s">
        <v>713</v>
      </c>
      <c r="C588" s="174" t="s">
        <v>793</v>
      </c>
      <c r="D588" s="174" t="s">
        <v>295</v>
      </c>
      <c r="E588" s="174" t="s">
        <v>190</v>
      </c>
      <c r="F588" s="178" t="s">
        <v>762</v>
      </c>
      <c r="G588" s="174" t="s">
        <v>714</v>
      </c>
      <c r="H588" s="179">
        <v>0</v>
      </c>
      <c r="I588" s="180">
        <v>0</v>
      </c>
      <c r="L588" s="317"/>
      <c r="M588" s="317"/>
      <c r="N588" s="394"/>
      <c r="O588" s="397"/>
      <c r="P588" s="397"/>
    </row>
    <row r="589" spans="1:16" s="186" customFormat="1" ht="15.75" hidden="1" customHeight="1" x14ac:dyDescent="0.25">
      <c r="A589" s="184"/>
      <c r="B589" s="178" t="s">
        <v>349</v>
      </c>
      <c r="C589" s="174" t="s">
        <v>793</v>
      </c>
      <c r="D589" s="174" t="s">
        <v>295</v>
      </c>
      <c r="E589" s="174" t="s">
        <v>190</v>
      </c>
      <c r="F589" s="178" t="s">
        <v>762</v>
      </c>
      <c r="G589" s="174" t="s">
        <v>351</v>
      </c>
      <c r="H589" s="179">
        <v>0</v>
      </c>
      <c r="I589" s="180">
        <v>0</v>
      </c>
      <c r="L589" s="317"/>
      <c r="M589" s="317"/>
      <c r="N589" s="394"/>
      <c r="O589" s="397"/>
      <c r="P589" s="397"/>
    </row>
    <row r="590" spans="1:16" s="288" customFormat="1" ht="15.75" hidden="1" customHeight="1" x14ac:dyDescent="0.25">
      <c r="A590" s="287"/>
      <c r="B590" s="369" t="s">
        <v>7</v>
      </c>
      <c r="C590" s="194" t="s">
        <v>793</v>
      </c>
      <c r="D590" s="194" t="s">
        <v>295</v>
      </c>
      <c r="E590" s="194" t="s">
        <v>202</v>
      </c>
      <c r="F590" s="195" t="s">
        <v>438</v>
      </c>
      <c r="G590" s="194" t="s">
        <v>181</v>
      </c>
      <c r="H590" s="285">
        <f>H591</f>
        <v>0</v>
      </c>
      <c r="I590" s="188">
        <f>I591</f>
        <v>0</v>
      </c>
      <c r="L590" s="322"/>
      <c r="M590" s="322"/>
      <c r="N590" s="395"/>
      <c r="O590" s="397"/>
      <c r="P590" s="397"/>
    </row>
    <row r="591" spans="1:16" s="186" customFormat="1" ht="15.75" hidden="1" customHeight="1" x14ac:dyDescent="0.25">
      <c r="A591" s="184"/>
      <c r="B591" s="211" t="s">
        <v>349</v>
      </c>
      <c r="C591" s="157" t="s">
        <v>793</v>
      </c>
      <c r="D591" s="157" t="s">
        <v>295</v>
      </c>
      <c r="E591" s="157" t="s">
        <v>202</v>
      </c>
      <c r="F591" s="199" t="s">
        <v>764</v>
      </c>
      <c r="G591" s="157" t="s">
        <v>351</v>
      </c>
      <c r="H591" s="286">
        <v>0</v>
      </c>
      <c r="I591" s="180">
        <v>0</v>
      </c>
      <c r="L591" s="317"/>
      <c r="M591" s="317"/>
      <c r="N591" s="394"/>
      <c r="O591" s="397"/>
      <c r="P591" s="397"/>
    </row>
    <row r="592" spans="1:16" s="186" customFormat="1" ht="15.75" hidden="1" customHeight="1" x14ac:dyDescent="0.25">
      <c r="A592" s="184"/>
      <c r="B592" s="365" t="s">
        <v>323</v>
      </c>
      <c r="C592" s="168" t="s">
        <v>793</v>
      </c>
      <c r="D592" s="168" t="s">
        <v>210</v>
      </c>
      <c r="E592" s="168" t="s">
        <v>292</v>
      </c>
      <c r="F592" s="169" t="s">
        <v>438</v>
      </c>
      <c r="G592" s="168" t="s">
        <v>181</v>
      </c>
      <c r="H592" s="187">
        <f>H593</f>
        <v>0</v>
      </c>
      <c r="I592" s="188">
        <f>I593</f>
        <v>0</v>
      </c>
      <c r="L592" s="317"/>
      <c r="M592" s="317"/>
      <c r="N592" s="394"/>
      <c r="O592" s="397"/>
      <c r="P592" s="397"/>
    </row>
    <row r="593" spans="1:16" s="186" customFormat="1" ht="31.5" hidden="1" customHeight="1" x14ac:dyDescent="0.25">
      <c r="A593" s="184"/>
      <c r="B593" s="173" t="s">
        <v>591</v>
      </c>
      <c r="C593" s="174" t="s">
        <v>793</v>
      </c>
      <c r="D593" s="174" t="s">
        <v>210</v>
      </c>
      <c r="E593" s="174" t="s">
        <v>292</v>
      </c>
      <c r="F593" s="175" t="s">
        <v>747</v>
      </c>
      <c r="G593" s="174" t="s">
        <v>480</v>
      </c>
      <c r="H593" s="179"/>
      <c r="I593" s="180"/>
      <c r="L593" s="317"/>
      <c r="M593" s="317"/>
      <c r="N593" s="394"/>
      <c r="O593" s="397"/>
      <c r="P593" s="397"/>
    </row>
    <row r="594" spans="1:16" s="186" customFormat="1" ht="15" hidden="1" customHeight="1" x14ac:dyDescent="0.25">
      <c r="A594" s="184"/>
      <c r="B594" s="253" t="s">
        <v>310</v>
      </c>
      <c r="C594" s="168" t="s">
        <v>793</v>
      </c>
      <c r="D594" s="168"/>
      <c r="E594" s="168"/>
      <c r="F594" s="169"/>
      <c r="G594" s="168"/>
      <c r="H594" s="187"/>
      <c r="I594" s="188">
        <f>I595</f>
        <v>0</v>
      </c>
      <c r="L594" s="317"/>
      <c r="M594" s="317"/>
      <c r="N594" s="394"/>
      <c r="O594" s="397"/>
      <c r="P594" s="397"/>
    </row>
    <row r="595" spans="1:16" s="186" customFormat="1" ht="45" hidden="1" customHeight="1" x14ac:dyDescent="0.25">
      <c r="A595" s="184"/>
      <c r="B595" s="173" t="s">
        <v>574</v>
      </c>
      <c r="C595" s="174" t="s">
        <v>793</v>
      </c>
      <c r="D595" s="174" t="s">
        <v>295</v>
      </c>
      <c r="E595" s="174" t="s">
        <v>202</v>
      </c>
      <c r="F595" s="175" t="s">
        <v>292</v>
      </c>
      <c r="G595" s="168"/>
      <c r="H595" s="179"/>
      <c r="I595" s="180">
        <f>I596</f>
        <v>0</v>
      </c>
      <c r="L595" s="317"/>
      <c r="M595" s="317"/>
      <c r="N595" s="394"/>
      <c r="O595" s="397"/>
      <c r="P595" s="397"/>
    </row>
    <row r="596" spans="1:16" s="186" customFormat="1" ht="30" hidden="1" customHeight="1" x14ac:dyDescent="0.25">
      <c r="A596" s="184"/>
      <c r="B596" s="259" t="s">
        <v>741</v>
      </c>
      <c r="C596" s="174" t="s">
        <v>793</v>
      </c>
      <c r="D596" s="174" t="s">
        <v>295</v>
      </c>
      <c r="E596" s="174" t="s">
        <v>202</v>
      </c>
      <c r="F596" s="175" t="s">
        <v>742</v>
      </c>
      <c r="G596" s="168"/>
      <c r="H596" s="179"/>
      <c r="I596" s="180">
        <f>I597</f>
        <v>0</v>
      </c>
      <c r="L596" s="317"/>
      <c r="M596" s="317"/>
      <c r="N596" s="394"/>
      <c r="O596" s="397"/>
      <c r="P596" s="397"/>
    </row>
    <row r="597" spans="1:16" s="186" customFormat="1" ht="45" hidden="1" customHeight="1" x14ac:dyDescent="0.25">
      <c r="A597" s="184"/>
      <c r="B597" s="367" t="s">
        <v>743</v>
      </c>
      <c r="C597" s="174" t="s">
        <v>793</v>
      </c>
      <c r="D597" s="174" t="s">
        <v>295</v>
      </c>
      <c r="E597" s="174" t="s">
        <v>202</v>
      </c>
      <c r="F597" s="175" t="s">
        <v>744</v>
      </c>
      <c r="G597" s="168"/>
      <c r="H597" s="179"/>
      <c r="I597" s="180">
        <f>I598</f>
        <v>0</v>
      </c>
      <c r="L597" s="317"/>
      <c r="M597" s="317"/>
      <c r="N597" s="394"/>
      <c r="O597" s="397"/>
      <c r="P597" s="397"/>
    </row>
    <row r="598" spans="1:16" s="186" customFormat="1" ht="45" hidden="1" customHeight="1" x14ac:dyDescent="0.25">
      <c r="A598" s="184"/>
      <c r="B598" s="211" t="s">
        <v>745</v>
      </c>
      <c r="C598" s="174" t="s">
        <v>793</v>
      </c>
      <c r="D598" s="174" t="s">
        <v>295</v>
      </c>
      <c r="E598" s="174" t="s">
        <v>202</v>
      </c>
      <c r="F598" s="175" t="s">
        <v>746</v>
      </c>
      <c r="G598" s="174" t="s">
        <v>348</v>
      </c>
      <c r="H598" s="179"/>
      <c r="I598" s="180">
        <v>0</v>
      </c>
      <c r="L598" s="317"/>
      <c r="M598" s="317"/>
      <c r="N598" s="394"/>
      <c r="O598" s="397"/>
      <c r="P598" s="397"/>
    </row>
    <row r="599" spans="1:16" s="186" customFormat="1" x14ac:dyDescent="0.25">
      <c r="A599" s="184"/>
      <c r="B599" s="189" t="s">
        <v>318</v>
      </c>
      <c r="C599" s="194" t="s">
        <v>793</v>
      </c>
      <c r="D599" s="194" t="s">
        <v>210</v>
      </c>
      <c r="E599" s="194"/>
      <c r="F599" s="195"/>
      <c r="G599" s="194"/>
      <c r="H599" s="285">
        <f>H604+H605</f>
        <v>115500</v>
      </c>
      <c r="I599" s="285">
        <f>I604+I605</f>
        <v>115.5</v>
      </c>
      <c r="J599" s="285">
        <f t="shared" ref="J599:P599" si="191">J604+J605</f>
        <v>115.5</v>
      </c>
      <c r="K599" s="285">
        <f t="shared" si="191"/>
        <v>115.5</v>
      </c>
      <c r="L599" s="285">
        <f t="shared" si="191"/>
        <v>115.5</v>
      </c>
      <c r="M599" s="285">
        <f t="shared" si="191"/>
        <v>115.5</v>
      </c>
      <c r="N599" s="285">
        <f t="shared" si="191"/>
        <v>115.5</v>
      </c>
      <c r="O599" s="285">
        <f t="shared" si="191"/>
        <v>115.5</v>
      </c>
      <c r="P599" s="285">
        <f t="shared" si="191"/>
        <v>115.5</v>
      </c>
    </row>
    <row r="600" spans="1:16" s="186" customFormat="1" x14ac:dyDescent="0.25">
      <c r="A600" s="184"/>
      <c r="B600" s="224" t="s">
        <v>323</v>
      </c>
      <c r="C600" s="157" t="s">
        <v>793</v>
      </c>
      <c r="D600" s="194" t="s">
        <v>210</v>
      </c>
      <c r="E600" s="194" t="s">
        <v>194</v>
      </c>
      <c r="F600" s="195"/>
      <c r="G600" s="194"/>
      <c r="H600" s="285"/>
      <c r="I600" s="286">
        <v>115.5</v>
      </c>
      <c r="J600" s="286">
        <v>115.5</v>
      </c>
      <c r="K600" s="286">
        <v>115.5</v>
      </c>
      <c r="L600" s="286">
        <v>115.5</v>
      </c>
      <c r="M600" s="286">
        <v>115.5</v>
      </c>
      <c r="N600" s="286">
        <v>115.5</v>
      </c>
      <c r="O600" s="286">
        <v>115.5</v>
      </c>
      <c r="P600" s="286">
        <v>115.5</v>
      </c>
    </row>
    <row r="601" spans="1:16" s="186" customFormat="1" ht="31.5" customHeight="1" x14ac:dyDescent="0.25">
      <c r="A601" s="184"/>
      <c r="B601" s="173" t="s">
        <v>574</v>
      </c>
      <c r="C601" s="157" t="s">
        <v>793</v>
      </c>
      <c r="D601" s="157" t="s">
        <v>210</v>
      </c>
      <c r="E601" s="157" t="s">
        <v>194</v>
      </c>
      <c r="F601" s="175" t="s">
        <v>720</v>
      </c>
      <c r="G601" s="194"/>
      <c r="H601" s="285"/>
      <c r="I601" s="286">
        <v>115.5</v>
      </c>
      <c r="J601" s="286">
        <v>115.5</v>
      </c>
      <c r="K601" s="286">
        <v>115.5</v>
      </c>
      <c r="L601" s="286">
        <v>115.5</v>
      </c>
      <c r="M601" s="286">
        <v>115.5</v>
      </c>
      <c r="N601" s="286">
        <v>115.5</v>
      </c>
      <c r="O601" s="286">
        <v>115.5</v>
      </c>
      <c r="P601" s="286">
        <v>115.5</v>
      </c>
    </row>
    <row r="602" spans="1:16" s="186" customFormat="1" ht="30" x14ac:dyDescent="0.25">
      <c r="A602" s="184"/>
      <c r="B602" s="203" t="s">
        <v>721</v>
      </c>
      <c r="C602" s="157" t="s">
        <v>793</v>
      </c>
      <c r="D602" s="157" t="s">
        <v>210</v>
      </c>
      <c r="E602" s="157" t="s">
        <v>194</v>
      </c>
      <c r="F602" s="175" t="s">
        <v>722</v>
      </c>
      <c r="G602" s="194"/>
      <c r="H602" s="285"/>
      <c r="I602" s="286">
        <v>115.5</v>
      </c>
      <c r="J602" s="286">
        <v>115.5</v>
      </c>
      <c r="K602" s="286">
        <v>115.5</v>
      </c>
      <c r="L602" s="286">
        <v>115.5</v>
      </c>
      <c r="M602" s="286">
        <v>115.5</v>
      </c>
      <c r="N602" s="286">
        <v>115.5</v>
      </c>
      <c r="O602" s="286">
        <v>115.5</v>
      </c>
      <c r="P602" s="286">
        <v>115.5</v>
      </c>
    </row>
    <row r="603" spans="1:16" s="186" customFormat="1" ht="30" x14ac:dyDescent="0.25">
      <c r="A603" s="184"/>
      <c r="B603" s="173" t="s">
        <v>751</v>
      </c>
      <c r="C603" s="157" t="s">
        <v>793</v>
      </c>
      <c r="D603" s="157" t="s">
        <v>210</v>
      </c>
      <c r="E603" s="157" t="s">
        <v>194</v>
      </c>
      <c r="F603" s="175" t="s">
        <v>752</v>
      </c>
      <c r="G603" s="194"/>
      <c r="H603" s="285"/>
      <c r="I603" s="286">
        <v>115.5</v>
      </c>
      <c r="J603" s="286">
        <v>115.5</v>
      </c>
      <c r="K603" s="286">
        <v>115.5</v>
      </c>
      <c r="L603" s="286">
        <v>115.5</v>
      </c>
      <c r="M603" s="286">
        <v>115.5</v>
      </c>
      <c r="N603" s="286">
        <v>115.5</v>
      </c>
      <c r="O603" s="286">
        <v>115.5</v>
      </c>
      <c r="P603" s="286">
        <v>115.5</v>
      </c>
    </row>
    <row r="604" spans="1:16" s="186" customFormat="1" ht="75" x14ac:dyDescent="0.25">
      <c r="A604" s="184"/>
      <c r="B604" s="173" t="s">
        <v>753</v>
      </c>
      <c r="C604" s="157" t="s">
        <v>793</v>
      </c>
      <c r="D604" s="157" t="s">
        <v>210</v>
      </c>
      <c r="E604" s="157" t="s">
        <v>194</v>
      </c>
      <c r="F604" s="199" t="s">
        <v>754</v>
      </c>
      <c r="G604" s="157" t="s">
        <v>348</v>
      </c>
      <c r="H604" s="286">
        <v>57750</v>
      </c>
      <c r="I604" s="286">
        <v>57.75</v>
      </c>
      <c r="J604" s="286">
        <v>57.75</v>
      </c>
      <c r="K604" s="286">
        <v>57.75</v>
      </c>
      <c r="L604" s="286">
        <v>57.75</v>
      </c>
      <c r="M604" s="286">
        <v>57.75</v>
      </c>
      <c r="N604" s="286">
        <v>57.75</v>
      </c>
      <c r="O604" s="286">
        <v>57.75</v>
      </c>
      <c r="P604" s="286">
        <v>57.75</v>
      </c>
    </row>
    <row r="605" spans="1:16" s="186" customFormat="1" ht="75" x14ac:dyDescent="0.25">
      <c r="A605" s="184"/>
      <c r="B605" s="173" t="s">
        <v>755</v>
      </c>
      <c r="C605" s="157" t="s">
        <v>793</v>
      </c>
      <c r="D605" s="157" t="s">
        <v>210</v>
      </c>
      <c r="E605" s="157" t="s">
        <v>194</v>
      </c>
      <c r="F605" s="199" t="s">
        <v>756</v>
      </c>
      <c r="G605" s="157" t="s">
        <v>348</v>
      </c>
      <c r="H605" s="286">
        <v>57750</v>
      </c>
      <c r="I605" s="286">
        <v>57.75</v>
      </c>
      <c r="J605" s="286">
        <v>57.75</v>
      </c>
      <c r="K605" s="286">
        <v>57.75</v>
      </c>
      <c r="L605" s="286">
        <v>57.75</v>
      </c>
      <c r="M605" s="286">
        <v>57.75</v>
      </c>
      <c r="N605" s="286">
        <v>57.75</v>
      </c>
      <c r="O605" s="286">
        <v>57.75</v>
      </c>
      <c r="P605" s="286">
        <v>57.75</v>
      </c>
    </row>
    <row r="606" spans="1:16" ht="42.75" x14ac:dyDescent="0.25">
      <c r="A606" s="182">
        <v>13</v>
      </c>
      <c r="B606" s="361" t="s">
        <v>799</v>
      </c>
      <c r="C606" s="160" t="s">
        <v>800</v>
      </c>
      <c r="D606" s="160"/>
      <c r="E606" s="160"/>
      <c r="F606" s="251"/>
      <c r="G606" s="160"/>
      <c r="H606" s="261">
        <f>H607+H621</f>
        <v>1765924</v>
      </c>
      <c r="I606" s="262">
        <f>I607+I621</f>
        <v>2179.9</v>
      </c>
      <c r="J606" s="262">
        <f t="shared" ref="J606:P606" si="192">J607+J621</f>
        <v>2270.7000000000003</v>
      </c>
      <c r="K606" s="262">
        <f t="shared" si="192"/>
        <v>2270.7000000000003</v>
      </c>
      <c r="L606" s="262">
        <f t="shared" si="192"/>
        <v>2270.7000000000003</v>
      </c>
      <c r="M606" s="262">
        <f t="shared" si="192"/>
        <v>2270.7000000000003</v>
      </c>
      <c r="N606" s="262">
        <f t="shared" si="192"/>
        <v>2270.7000000000003</v>
      </c>
      <c r="O606" s="262">
        <f t="shared" si="192"/>
        <v>2162.2999999999997</v>
      </c>
      <c r="P606" s="262">
        <f t="shared" si="192"/>
        <v>2162.2999999999997</v>
      </c>
    </row>
    <row r="607" spans="1:16" x14ac:dyDescent="0.25">
      <c r="A607" s="284"/>
      <c r="B607" s="224" t="s">
        <v>768</v>
      </c>
      <c r="C607" s="168" t="s">
        <v>800</v>
      </c>
      <c r="D607" s="168" t="s">
        <v>295</v>
      </c>
      <c r="E607" s="168"/>
      <c r="F607" s="169"/>
      <c r="G607" s="168"/>
      <c r="H607" s="187">
        <f>H611+H619+H615</f>
        <v>1726824</v>
      </c>
      <c r="I607" s="289">
        <f>I611+I619+I615</f>
        <v>2135.8000000000002</v>
      </c>
      <c r="J607" s="289">
        <f t="shared" ref="J607:P607" si="193">J611+J619+J615</f>
        <v>2226.6000000000004</v>
      </c>
      <c r="K607" s="289">
        <f t="shared" si="193"/>
        <v>2226.6000000000004</v>
      </c>
      <c r="L607" s="289">
        <f t="shared" si="193"/>
        <v>2226.6000000000004</v>
      </c>
      <c r="M607" s="289">
        <f t="shared" si="193"/>
        <v>2226.6000000000004</v>
      </c>
      <c r="N607" s="289">
        <f t="shared" si="193"/>
        <v>2226.6000000000004</v>
      </c>
      <c r="O607" s="289">
        <f t="shared" si="193"/>
        <v>2118.1999999999998</v>
      </c>
      <c r="P607" s="289">
        <f t="shared" si="193"/>
        <v>2118.1999999999998</v>
      </c>
    </row>
    <row r="608" spans="1:16" ht="33" customHeight="1" x14ac:dyDescent="0.25">
      <c r="A608" s="284"/>
      <c r="B608" s="173" t="s">
        <v>574</v>
      </c>
      <c r="C608" s="174" t="s">
        <v>800</v>
      </c>
      <c r="D608" s="174" t="s">
        <v>295</v>
      </c>
      <c r="E608" s="174" t="s">
        <v>183</v>
      </c>
      <c r="F608" s="175" t="s">
        <v>292</v>
      </c>
      <c r="G608" s="168"/>
      <c r="H608" s="187"/>
      <c r="I608" s="272">
        <f>I609</f>
        <v>2135.8000000000002</v>
      </c>
      <c r="J608" s="272">
        <f t="shared" ref="J608:P609" si="194">J609</f>
        <v>2226.6</v>
      </c>
      <c r="K608" s="272">
        <f t="shared" si="194"/>
        <v>2226.6</v>
      </c>
      <c r="L608" s="272">
        <f t="shared" si="194"/>
        <v>2226.6</v>
      </c>
      <c r="M608" s="272">
        <f t="shared" si="194"/>
        <v>2226.6</v>
      </c>
      <c r="N608" s="272">
        <f t="shared" si="194"/>
        <v>2226.6</v>
      </c>
      <c r="O608" s="272">
        <f t="shared" si="194"/>
        <v>2118.2000000000003</v>
      </c>
      <c r="P608" s="272">
        <f t="shared" si="194"/>
        <v>2118.2000000000003</v>
      </c>
    </row>
    <row r="609" spans="1:16" ht="30" x14ac:dyDescent="0.25">
      <c r="A609" s="284"/>
      <c r="B609" s="173" t="s">
        <v>769</v>
      </c>
      <c r="C609" s="174" t="s">
        <v>800</v>
      </c>
      <c r="D609" s="174" t="s">
        <v>295</v>
      </c>
      <c r="E609" s="174" t="s">
        <v>183</v>
      </c>
      <c r="F609" s="175" t="s">
        <v>770</v>
      </c>
      <c r="G609" s="168"/>
      <c r="H609" s="187"/>
      <c r="I609" s="272">
        <f>I610</f>
        <v>2135.8000000000002</v>
      </c>
      <c r="J609" s="272">
        <f t="shared" si="194"/>
        <v>2226.6</v>
      </c>
      <c r="K609" s="272">
        <f t="shared" si="194"/>
        <v>2226.6</v>
      </c>
      <c r="L609" s="272">
        <f t="shared" si="194"/>
        <v>2226.6</v>
      </c>
      <c r="M609" s="272">
        <f t="shared" si="194"/>
        <v>2226.6</v>
      </c>
      <c r="N609" s="272">
        <f t="shared" si="194"/>
        <v>2226.6</v>
      </c>
      <c r="O609" s="272">
        <f t="shared" si="194"/>
        <v>2118.2000000000003</v>
      </c>
      <c r="P609" s="272">
        <f t="shared" si="194"/>
        <v>2118.2000000000003</v>
      </c>
    </row>
    <row r="610" spans="1:16" ht="30" x14ac:dyDescent="0.25">
      <c r="A610" s="284"/>
      <c r="B610" s="173" t="s">
        <v>771</v>
      </c>
      <c r="C610" s="174" t="s">
        <v>800</v>
      </c>
      <c r="D610" s="174" t="s">
        <v>295</v>
      </c>
      <c r="E610" s="174" t="s">
        <v>183</v>
      </c>
      <c r="F610" s="175" t="s">
        <v>772</v>
      </c>
      <c r="G610" s="168"/>
      <c r="H610" s="187"/>
      <c r="I610" s="272">
        <f>I611+I615+I619</f>
        <v>2135.8000000000002</v>
      </c>
      <c r="J610" s="272">
        <f t="shared" ref="J610:P610" si="195">J611+J615+J619</f>
        <v>2226.6</v>
      </c>
      <c r="K610" s="272">
        <f t="shared" si="195"/>
        <v>2226.6</v>
      </c>
      <c r="L610" s="272">
        <f t="shared" si="195"/>
        <v>2226.6</v>
      </c>
      <c r="M610" s="272">
        <f t="shared" si="195"/>
        <v>2226.6</v>
      </c>
      <c r="N610" s="272">
        <f t="shared" si="195"/>
        <v>2226.6</v>
      </c>
      <c r="O610" s="272">
        <f t="shared" si="195"/>
        <v>2118.2000000000003</v>
      </c>
      <c r="P610" s="272">
        <f t="shared" si="195"/>
        <v>2118.2000000000003</v>
      </c>
    </row>
    <row r="611" spans="1:16" ht="28.5" x14ac:dyDescent="0.25">
      <c r="A611" s="184"/>
      <c r="B611" s="224" t="s">
        <v>773</v>
      </c>
      <c r="C611" s="168" t="s">
        <v>800</v>
      </c>
      <c r="D611" s="168" t="s">
        <v>295</v>
      </c>
      <c r="E611" s="168" t="s">
        <v>183</v>
      </c>
      <c r="F611" s="169"/>
      <c r="G611" s="168"/>
      <c r="H611" s="187">
        <f>H612+H613+H614</f>
        <v>1365300</v>
      </c>
      <c r="I611" s="289">
        <f>I612+I613+I614</f>
        <v>1738.9</v>
      </c>
      <c r="J611" s="289">
        <f t="shared" ref="J611:P611" si="196">J612+J613+J614</f>
        <v>1738.9</v>
      </c>
      <c r="K611" s="289">
        <f t="shared" si="196"/>
        <v>1738.9</v>
      </c>
      <c r="L611" s="289">
        <f t="shared" si="196"/>
        <v>1738.9</v>
      </c>
      <c r="M611" s="289">
        <f t="shared" si="196"/>
        <v>1738.9</v>
      </c>
      <c r="N611" s="289">
        <f t="shared" si="196"/>
        <v>1738.9</v>
      </c>
      <c r="O611" s="289">
        <f t="shared" si="196"/>
        <v>1738.9</v>
      </c>
      <c r="P611" s="289">
        <f t="shared" si="196"/>
        <v>1738.9</v>
      </c>
    </row>
    <row r="612" spans="1:16" ht="102.75" customHeight="1" x14ac:dyDescent="0.25">
      <c r="A612" s="184"/>
      <c r="B612" s="173" t="s">
        <v>774</v>
      </c>
      <c r="C612" s="174" t="s">
        <v>800</v>
      </c>
      <c r="D612" s="174" t="s">
        <v>295</v>
      </c>
      <c r="E612" s="174" t="s">
        <v>183</v>
      </c>
      <c r="F612" s="175" t="s">
        <v>775</v>
      </c>
      <c r="G612" s="174" t="s">
        <v>345</v>
      </c>
      <c r="H612" s="179">
        <v>1312800</v>
      </c>
      <c r="I612" s="272">
        <v>1672</v>
      </c>
      <c r="J612" s="272">
        <v>1672</v>
      </c>
      <c r="K612" s="272">
        <v>1672</v>
      </c>
      <c r="L612" s="272">
        <v>1672</v>
      </c>
      <c r="M612" s="272">
        <v>1672</v>
      </c>
      <c r="N612" s="272">
        <v>1672</v>
      </c>
      <c r="O612" s="272">
        <v>1672</v>
      </c>
      <c r="P612" s="272">
        <v>1672</v>
      </c>
    </row>
    <row r="613" spans="1:16" ht="15.75" hidden="1" customHeight="1" x14ac:dyDescent="0.25">
      <c r="A613" s="184"/>
      <c r="B613" s="178" t="s">
        <v>368</v>
      </c>
      <c r="C613" s="174" t="s">
        <v>800</v>
      </c>
      <c r="D613" s="174" t="s">
        <v>295</v>
      </c>
      <c r="E613" s="174" t="s">
        <v>183</v>
      </c>
      <c r="F613" s="175" t="s">
        <v>776</v>
      </c>
      <c r="G613" s="174" t="s">
        <v>584</v>
      </c>
      <c r="H613" s="179">
        <v>0</v>
      </c>
      <c r="I613" s="272">
        <v>0</v>
      </c>
      <c r="L613" s="317"/>
      <c r="M613" s="317"/>
      <c r="N613" s="396"/>
      <c r="O613" s="397"/>
      <c r="P613" s="397"/>
    </row>
    <row r="614" spans="1:16" ht="60" x14ac:dyDescent="0.25">
      <c r="A614" s="184"/>
      <c r="B614" s="173" t="s">
        <v>777</v>
      </c>
      <c r="C614" s="174" t="s">
        <v>800</v>
      </c>
      <c r="D614" s="174" t="s">
        <v>295</v>
      </c>
      <c r="E614" s="174" t="s">
        <v>183</v>
      </c>
      <c r="F614" s="175" t="s">
        <v>775</v>
      </c>
      <c r="G614" s="174" t="s">
        <v>348</v>
      </c>
      <c r="H614" s="179">
        <v>52500</v>
      </c>
      <c r="I614" s="272">
        <v>66.900000000000006</v>
      </c>
      <c r="J614" s="272">
        <v>66.900000000000006</v>
      </c>
      <c r="K614" s="272">
        <v>66.900000000000006</v>
      </c>
      <c r="L614" s="272">
        <v>66.900000000000006</v>
      </c>
      <c r="M614" s="272">
        <v>66.900000000000006</v>
      </c>
      <c r="N614" s="272">
        <v>66.900000000000006</v>
      </c>
      <c r="O614" s="272">
        <v>66.900000000000006</v>
      </c>
      <c r="P614" s="272">
        <v>66.900000000000006</v>
      </c>
    </row>
    <row r="615" spans="1:16" x14ac:dyDescent="0.25">
      <c r="A615" s="184"/>
      <c r="B615" s="224" t="s">
        <v>778</v>
      </c>
      <c r="C615" s="168" t="s">
        <v>800</v>
      </c>
      <c r="D615" s="168" t="s">
        <v>295</v>
      </c>
      <c r="E615" s="168" t="s">
        <v>183</v>
      </c>
      <c r="F615" s="169"/>
      <c r="G615" s="168"/>
      <c r="H615" s="187">
        <f>H616+H617+H618</f>
        <v>293624</v>
      </c>
      <c r="I615" s="289">
        <f>I616+I617+I618</f>
        <v>314</v>
      </c>
      <c r="J615" s="289">
        <f t="shared" ref="J615:P615" si="197">J616+J617+J618</f>
        <v>314</v>
      </c>
      <c r="K615" s="289">
        <f t="shared" si="197"/>
        <v>314</v>
      </c>
      <c r="L615" s="289">
        <f t="shared" si="197"/>
        <v>314</v>
      </c>
      <c r="M615" s="289">
        <f t="shared" si="197"/>
        <v>314</v>
      </c>
      <c r="N615" s="289">
        <f t="shared" si="197"/>
        <v>314</v>
      </c>
      <c r="O615" s="289">
        <f t="shared" si="197"/>
        <v>314</v>
      </c>
      <c r="P615" s="289">
        <f t="shared" si="197"/>
        <v>314</v>
      </c>
    </row>
    <row r="616" spans="1:16" ht="61.5" customHeight="1" x14ac:dyDescent="0.25">
      <c r="A616" s="184"/>
      <c r="B616" s="173" t="s">
        <v>779</v>
      </c>
      <c r="C616" s="174" t="s">
        <v>800</v>
      </c>
      <c r="D616" s="174" t="s">
        <v>295</v>
      </c>
      <c r="E616" s="174" t="s">
        <v>183</v>
      </c>
      <c r="F616" s="175" t="s">
        <v>780</v>
      </c>
      <c r="G616" s="174" t="s">
        <v>348</v>
      </c>
      <c r="H616" s="179">
        <v>293324</v>
      </c>
      <c r="I616" s="180">
        <v>310.7</v>
      </c>
      <c r="J616" s="180">
        <v>310.7</v>
      </c>
      <c r="K616" s="180">
        <v>310.7</v>
      </c>
      <c r="L616" s="180">
        <v>310.7</v>
      </c>
      <c r="M616" s="180">
        <v>310.7</v>
      </c>
      <c r="N616" s="180">
        <v>310.7</v>
      </c>
      <c r="O616" s="180">
        <v>310.7</v>
      </c>
      <c r="P616" s="180">
        <v>310.7</v>
      </c>
    </row>
    <row r="617" spans="1:16" ht="15.75" hidden="1" customHeight="1" x14ac:dyDescent="0.25">
      <c r="A617" s="184"/>
      <c r="B617" s="178" t="s">
        <v>349</v>
      </c>
      <c r="C617" s="174" t="s">
        <v>800</v>
      </c>
      <c r="D617" s="174" t="s">
        <v>295</v>
      </c>
      <c r="E617" s="174" t="s">
        <v>183</v>
      </c>
      <c r="F617" s="175" t="s">
        <v>781</v>
      </c>
      <c r="G617" s="174" t="s">
        <v>351</v>
      </c>
      <c r="H617" s="179">
        <v>0</v>
      </c>
      <c r="I617" s="272"/>
      <c r="L617" s="317"/>
      <c r="M617" s="317"/>
      <c r="N617" s="396"/>
      <c r="O617" s="397"/>
      <c r="P617" s="397"/>
    </row>
    <row r="618" spans="1:16" ht="45" x14ac:dyDescent="0.25">
      <c r="A618" s="184"/>
      <c r="B618" s="173" t="s">
        <v>729</v>
      </c>
      <c r="C618" s="174" t="s">
        <v>800</v>
      </c>
      <c r="D618" s="174" t="s">
        <v>295</v>
      </c>
      <c r="E618" s="174" t="s">
        <v>183</v>
      </c>
      <c r="F618" s="175" t="s">
        <v>780</v>
      </c>
      <c r="G618" s="174" t="s">
        <v>353</v>
      </c>
      <c r="H618" s="179">
        <v>300</v>
      </c>
      <c r="I618" s="272">
        <v>3.3</v>
      </c>
      <c r="J618" s="272">
        <v>3.3</v>
      </c>
      <c r="K618" s="272">
        <v>3.3</v>
      </c>
      <c r="L618" s="272">
        <v>3.3</v>
      </c>
      <c r="M618" s="272">
        <v>3.3</v>
      </c>
      <c r="N618" s="272">
        <v>3.3</v>
      </c>
      <c r="O618" s="272">
        <v>3.3</v>
      </c>
      <c r="P618" s="272">
        <v>3.3</v>
      </c>
    </row>
    <row r="619" spans="1:16" s="153" customFormat="1" ht="14.25" customHeight="1" x14ac:dyDescent="0.2">
      <c r="A619" s="184"/>
      <c r="B619" s="189" t="s">
        <v>733</v>
      </c>
      <c r="C619" s="194" t="s">
        <v>800</v>
      </c>
      <c r="D619" s="194" t="s">
        <v>295</v>
      </c>
      <c r="E619" s="194" t="s">
        <v>183</v>
      </c>
      <c r="F619" s="195"/>
      <c r="G619" s="194"/>
      <c r="H619" s="285">
        <f>H620</f>
        <v>67900</v>
      </c>
      <c r="I619" s="188">
        <f>I620</f>
        <v>82.9</v>
      </c>
      <c r="J619" s="188">
        <f t="shared" ref="J619:P619" si="198">J620</f>
        <v>173.7</v>
      </c>
      <c r="K619" s="188">
        <f t="shared" si="198"/>
        <v>173.7</v>
      </c>
      <c r="L619" s="188">
        <f t="shared" si="198"/>
        <v>173.7</v>
      </c>
      <c r="M619" s="188">
        <f t="shared" si="198"/>
        <v>173.7</v>
      </c>
      <c r="N619" s="188">
        <f t="shared" si="198"/>
        <v>173.7</v>
      </c>
      <c r="O619" s="188">
        <f t="shared" si="198"/>
        <v>65.3</v>
      </c>
      <c r="P619" s="188">
        <f t="shared" si="198"/>
        <v>65.3</v>
      </c>
    </row>
    <row r="620" spans="1:16" ht="150" x14ac:dyDescent="0.25">
      <c r="A620" s="184"/>
      <c r="B620" s="173" t="s">
        <v>782</v>
      </c>
      <c r="C620" s="157" t="s">
        <v>800</v>
      </c>
      <c r="D620" s="157" t="s">
        <v>295</v>
      </c>
      <c r="E620" s="157" t="s">
        <v>183</v>
      </c>
      <c r="F620" s="199" t="s">
        <v>783</v>
      </c>
      <c r="G620" s="157" t="s">
        <v>345</v>
      </c>
      <c r="H620" s="286">
        <v>67900</v>
      </c>
      <c r="I620" s="272">
        <v>82.9</v>
      </c>
      <c r="J620" s="272">
        <v>173.7</v>
      </c>
      <c r="K620" s="272">
        <v>173.7</v>
      </c>
      <c r="L620" s="272">
        <v>173.7</v>
      </c>
      <c r="M620" s="272">
        <v>173.7</v>
      </c>
      <c r="N620" s="272">
        <v>173.7</v>
      </c>
      <c r="O620" s="272">
        <v>65.3</v>
      </c>
      <c r="P620" s="272">
        <v>65.3</v>
      </c>
    </row>
    <row r="621" spans="1:16" x14ac:dyDescent="0.25">
      <c r="A621" s="184"/>
      <c r="B621" s="189" t="s">
        <v>318</v>
      </c>
      <c r="C621" s="168" t="s">
        <v>800</v>
      </c>
      <c r="D621" s="168" t="s">
        <v>210</v>
      </c>
      <c r="E621" s="174"/>
      <c r="F621" s="175"/>
      <c r="G621" s="168"/>
      <c r="H621" s="187">
        <f>H626</f>
        <v>39100</v>
      </c>
      <c r="I621" s="289">
        <f>I626</f>
        <v>44.1</v>
      </c>
      <c r="J621" s="289">
        <f t="shared" ref="J621:P621" si="199">J626</f>
        <v>44.1</v>
      </c>
      <c r="K621" s="289">
        <f t="shared" si="199"/>
        <v>44.1</v>
      </c>
      <c r="L621" s="289">
        <f t="shared" si="199"/>
        <v>44.1</v>
      </c>
      <c r="M621" s="289">
        <f t="shared" si="199"/>
        <v>44.1</v>
      </c>
      <c r="N621" s="289">
        <f t="shared" si="199"/>
        <v>44.1</v>
      </c>
      <c r="O621" s="289">
        <f t="shared" si="199"/>
        <v>44.1</v>
      </c>
      <c r="P621" s="289">
        <f t="shared" si="199"/>
        <v>44.1</v>
      </c>
    </row>
    <row r="622" spans="1:16" x14ac:dyDescent="0.25">
      <c r="A622" s="184"/>
      <c r="B622" s="189" t="s">
        <v>322</v>
      </c>
      <c r="C622" s="174" t="s">
        <v>800</v>
      </c>
      <c r="D622" s="174" t="s">
        <v>210</v>
      </c>
      <c r="E622" s="174" t="s">
        <v>292</v>
      </c>
      <c r="F622" s="175"/>
      <c r="G622" s="168"/>
      <c r="H622" s="187"/>
      <c r="I622" s="272">
        <v>44.1</v>
      </c>
      <c r="J622" s="272">
        <v>44.1</v>
      </c>
      <c r="K622" s="272">
        <v>44.1</v>
      </c>
      <c r="L622" s="272">
        <v>44.1</v>
      </c>
      <c r="M622" s="272">
        <v>44.1</v>
      </c>
      <c r="N622" s="272">
        <v>44.1</v>
      </c>
      <c r="O622" s="272">
        <v>44.1</v>
      </c>
      <c r="P622" s="272">
        <v>44.1</v>
      </c>
    </row>
    <row r="623" spans="1:16" ht="34.5" customHeight="1" x14ac:dyDescent="0.25">
      <c r="A623" s="184"/>
      <c r="B623" s="173" t="s">
        <v>574</v>
      </c>
      <c r="C623" s="174" t="s">
        <v>800</v>
      </c>
      <c r="D623" s="174" t="s">
        <v>210</v>
      </c>
      <c r="E623" s="174" t="s">
        <v>292</v>
      </c>
      <c r="F623" s="175" t="s">
        <v>720</v>
      </c>
      <c r="G623" s="168"/>
      <c r="H623" s="187"/>
      <c r="I623" s="272">
        <v>44.1</v>
      </c>
      <c r="J623" s="272">
        <v>44.1</v>
      </c>
      <c r="K623" s="272">
        <v>44.1</v>
      </c>
      <c r="L623" s="272">
        <v>44.1</v>
      </c>
      <c r="M623" s="272">
        <v>44.1</v>
      </c>
      <c r="N623" s="272">
        <v>44.1</v>
      </c>
      <c r="O623" s="272">
        <v>44.1</v>
      </c>
      <c r="P623" s="272">
        <v>44.1</v>
      </c>
    </row>
    <row r="624" spans="1:16" ht="30" x14ac:dyDescent="0.25">
      <c r="A624" s="184"/>
      <c r="B624" s="173" t="s">
        <v>769</v>
      </c>
      <c r="C624" s="174" t="s">
        <v>800</v>
      </c>
      <c r="D624" s="174" t="s">
        <v>210</v>
      </c>
      <c r="E624" s="174" t="s">
        <v>292</v>
      </c>
      <c r="F624" s="175" t="s">
        <v>784</v>
      </c>
      <c r="G624" s="168"/>
      <c r="H624" s="187"/>
      <c r="I624" s="272">
        <v>44.1</v>
      </c>
      <c r="J624" s="272">
        <v>44.1</v>
      </c>
      <c r="K624" s="272">
        <v>44.1</v>
      </c>
      <c r="L624" s="272">
        <v>44.1</v>
      </c>
      <c r="M624" s="272">
        <v>44.1</v>
      </c>
      <c r="N624" s="272">
        <v>44.1</v>
      </c>
      <c r="O624" s="272">
        <v>44.1</v>
      </c>
      <c r="P624" s="272">
        <v>44.1</v>
      </c>
    </row>
    <row r="625" spans="1:16" ht="30" x14ac:dyDescent="0.25">
      <c r="A625" s="184"/>
      <c r="B625" s="173" t="s">
        <v>771</v>
      </c>
      <c r="C625" s="174" t="s">
        <v>800</v>
      </c>
      <c r="D625" s="174" t="s">
        <v>210</v>
      </c>
      <c r="E625" s="174" t="s">
        <v>292</v>
      </c>
      <c r="F625" s="175" t="s">
        <v>785</v>
      </c>
      <c r="G625" s="168"/>
      <c r="H625" s="187"/>
      <c r="I625" s="272">
        <v>44.1</v>
      </c>
      <c r="J625" s="272">
        <v>44.1</v>
      </c>
      <c r="K625" s="272">
        <v>44.1</v>
      </c>
      <c r="L625" s="272">
        <v>44.1</v>
      </c>
      <c r="M625" s="272">
        <v>44.1</v>
      </c>
      <c r="N625" s="272">
        <v>44.1</v>
      </c>
      <c r="O625" s="272">
        <v>44.1</v>
      </c>
      <c r="P625" s="272">
        <v>44.1</v>
      </c>
    </row>
    <row r="626" spans="1:16" ht="45" x14ac:dyDescent="0.25">
      <c r="A626" s="184"/>
      <c r="B626" s="211" t="s">
        <v>786</v>
      </c>
      <c r="C626" s="174" t="s">
        <v>800</v>
      </c>
      <c r="D626" s="174" t="s">
        <v>210</v>
      </c>
      <c r="E626" s="174" t="s">
        <v>292</v>
      </c>
      <c r="F626" s="175" t="s">
        <v>787</v>
      </c>
      <c r="G626" s="174" t="s">
        <v>480</v>
      </c>
      <c r="H626" s="179">
        <v>39100</v>
      </c>
      <c r="I626" s="272">
        <v>44.1</v>
      </c>
      <c r="J626" s="272">
        <v>44.1</v>
      </c>
      <c r="K626" s="272">
        <v>44.1</v>
      </c>
      <c r="L626" s="272">
        <v>44.1</v>
      </c>
      <c r="M626" s="272">
        <v>44.1</v>
      </c>
      <c r="N626" s="272">
        <v>44.1</v>
      </c>
      <c r="O626" s="272">
        <v>44.1</v>
      </c>
      <c r="P626" s="272">
        <v>44.1</v>
      </c>
    </row>
    <row r="627" spans="1:16" ht="51" customHeight="1" x14ac:dyDescent="0.25">
      <c r="A627" s="290">
        <v>14</v>
      </c>
      <c r="B627" s="361" t="s">
        <v>801</v>
      </c>
      <c r="C627" s="160" t="s">
        <v>802</v>
      </c>
      <c r="D627" s="160"/>
      <c r="E627" s="160"/>
      <c r="F627" s="251"/>
      <c r="G627" s="160"/>
      <c r="H627" s="261">
        <f>H628+H642</f>
        <v>4318124</v>
      </c>
      <c r="I627" s="262">
        <f>I628+I642</f>
        <v>4757.8</v>
      </c>
      <c r="J627" s="262">
        <f t="shared" ref="J627:P627" si="200">J628+J642</f>
        <v>5162.3999999999996</v>
      </c>
      <c r="K627" s="262">
        <f t="shared" si="200"/>
        <v>5162.3999999999996</v>
      </c>
      <c r="L627" s="262">
        <f t="shared" si="200"/>
        <v>5162.3999999999996</v>
      </c>
      <c r="M627" s="262">
        <f t="shared" si="200"/>
        <v>5162.3999999999996</v>
      </c>
      <c r="N627" s="262">
        <f t="shared" si="200"/>
        <v>5162.3999999999996</v>
      </c>
      <c r="O627" s="262">
        <f t="shared" si="200"/>
        <v>4676.3</v>
      </c>
      <c r="P627" s="262">
        <f t="shared" si="200"/>
        <v>4676.3</v>
      </c>
    </row>
    <row r="628" spans="1:16" x14ac:dyDescent="0.25">
      <c r="A628" s="291"/>
      <c r="B628" s="224" t="s">
        <v>768</v>
      </c>
      <c r="C628" s="168" t="s">
        <v>802</v>
      </c>
      <c r="D628" s="168" t="s">
        <v>295</v>
      </c>
      <c r="E628" s="168"/>
      <c r="F628" s="169"/>
      <c r="G628" s="168"/>
      <c r="H628" s="187">
        <f>H632+H640+H636</f>
        <v>4246324</v>
      </c>
      <c r="I628" s="272">
        <f>I632+I640+I636</f>
        <v>4650.8</v>
      </c>
      <c r="J628" s="272">
        <f t="shared" ref="J628:P628" si="201">J632+J640+J636</f>
        <v>5055.3999999999996</v>
      </c>
      <c r="K628" s="272">
        <f t="shared" si="201"/>
        <v>5055.3999999999996</v>
      </c>
      <c r="L628" s="272">
        <f t="shared" si="201"/>
        <v>5055.3999999999996</v>
      </c>
      <c r="M628" s="272">
        <f t="shared" si="201"/>
        <v>5055.3999999999996</v>
      </c>
      <c r="N628" s="272">
        <f t="shared" si="201"/>
        <v>5055.3999999999996</v>
      </c>
      <c r="O628" s="272">
        <f t="shared" si="201"/>
        <v>4569.3</v>
      </c>
      <c r="P628" s="272">
        <f t="shared" si="201"/>
        <v>4569.3</v>
      </c>
    </row>
    <row r="629" spans="1:16" ht="45" x14ac:dyDescent="0.25">
      <c r="A629" s="291"/>
      <c r="B629" s="173" t="s">
        <v>574</v>
      </c>
      <c r="C629" s="174" t="s">
        <v>802</v>
      </c>
      <c r="D629" s="174" t="s">
        <v>295</v>
      </c>
      <c r="E629" s="174" t="s">
        <v>183</v>
      </c>
      <c r="F629" s="175" t="s">
        <v>292</v>
      </c>
      <c r="G629" s="168"/>
      <c r="H629" s="187"/>
      <c r="I629" s="272">
        <f>I630</f>
        <v>4650.7999999999993</v>
      </c>
      <c r="J629" s="272">
        <f t="shared" ref="J629:P630" si="202">J630</f>
        <v>5055.3999999999996</v>
      </c>
      <c r="K629" s="272">
        <f t="shared" si="202"/>
        <v>5055.3999999999996</v>
      </c>
      <c r="L629" s="272">
        <f t="shared" si="202"/>
        <v>5055.3999999999996</v>
      </c>
      <c r="M629" s="272">
        <f t="shared" si="202"/>
        <v>5055.3999999999996</v>
      </c>
      <c r="N629" s="272">
        <f t="shared" si="202"/>
        <v>5055.3999999999996</v>
      </c>
      <c r="O629" s="272">
        <f t="shared" si="202"/>
        <v>4569.2999999999993</v>
      </c>
      <c r="P629" s="272">
        <f t="shared" si="202"/>
        <v>4569.2999999999993</v>
      </c>
    </row>
    <row r="630" spans="1:16" ht="30" x14ac:dyDescent="0.25">
      <c r="A630" s="291"/>
      <c r="B630" s="173" t="s">
        <v>769</v>
      </c>
      <c r="C630" s="174" t="s">
        <v>802</v>
      </c>
      <c r="D630" s="174" t="s">
        <v>295</v>
      </c>
      <c r="E630" s="174" t="s">
        <v>183</v>
      </c>
      <c r="F630" s="175" t="s">
        <v>770</v>
      </c>
      <c r="G630" s="168"/>
      <c r="H630" s="187"/>
      <c r="I630" s="272">
        <f>I631</f>
        <v>4650.7999999999993</v>
      </c>
      <c r="J630" s="272">
        <f t="shared" si="202"/>
        <v>5055.3999999999996</v>
      </c>
      <c r="K630" s="272">
        <f t="shared" si="202"/>
        <v>5055.3999999999996</v>
      </c>
      <c r="L630" s="272">
        <f t="shared" si="202"/>
        <v>5055.3999999999996</v>
      </c>
      <c r="M630" s="272">
        <f t="shared" si="202"/>
        <v>5055.3999999999996</v>
      </c>
      <c r="N630" s="272">
        <f t="shared" si="202"/>
        <v>5055.3999999999996</v>
      </c>
      <c r="O630" s="272">
        <f t="shared" si="202"/>
        <v>4569.2999999999993</v>
      </c>
      <c r="P630" s="272">
        <f t="shared" si="202"/>
        <v>4569.2999999999993</v>
      </c>
    </row>
    <row r="631" spans="1:16" ht="30" x14ac:dyDescent="0.25">
      <c r="A631" s="291"/>
      <c r="B631" s="173" t="s">
        <v>771</v>
      </c>
      <c r="C631" s="174" t="s">
        <v>802</v>
      </c>
      <c r="D631" s="174" t="s">
        <v>295</v>
      </c>
      <c r="E631" s="174" t="s">
        <v>183</v>
      </c>
      <c r="F631" s="175" t="s">
        <v>772</v>
      </c>
      <c r="G631" s="168"/>
      <c r="H631" s="187"/>
      <c r="I631" s="272">
        <f>+I632+I636+I640</f>
        <v>4650.7999999999993</v>
      </c>
      <c r="J631" s="272">
        <f t="shared" ref="J631:P631" si="203">+J632+J636+J640</f>
        <v>5055.3999999999996</v>
      </c>
      <c r="K631" s="272">
        <f t="shared" si="203"/>
        <v>5055.3999999999996</v>
      </c>
      <c r="L631" s="272">
        <f t="shared" si="203"/>
        <v>5055.3999999999996</v>
      </c>
      <c r="M631" s="272">
        <f t="shared" si="203"/>
        <v>5055.3999999999996</v>
      </c>
      <c r="N631" s="272">
        <f t="shared" si="203"/>
        <v>5055.3999999999996</v>
      </c>
      <c r="O631" s="272">
        <f t="shared" si="203"/>
        <v>4569.2999999999993</v>
      </c>
      <c r="P631" s="272">
        <f t="shared" si="203"/>
        <v>4569.2999999999993</v>
      </c>
    </row>
    <row r="632" spans="1:16" ht="28.5" x14ac:dyDescent="0.25">
      <c r="A632" s="184"/>
      <c r="B632" s="224" t="s">
        <v>773</v>
      </c>
      <c r="C632" s="168" t="s">
        <v>802</v>
      </c>
      <c r="D632" s="168" t="s">
        <v>295</v>
      </c>
      <c r="E632" s="168" t="s">
        <v>183</v>
      </c>
      <c r="F632" s="169"/>
      <c r="G632" s="168"/>
      <c r="H632" s="187">
        <f>H633+H634+H635</f>
        <v>3270700</v>
      </c>
      <c r="I632" s="289">
        <f>I633+I634+I635</f>
        <v>3580.5</v>
      </c>
      <c r="J632" s="289">
        <f t="shared" ref="J632:P632" si="204">J633+J634+J635</f>
        <v>3580.5</v>
      </c>
      <c r="K632" s="289">
        <f t="shared" si="204"/>
        <v>3580.5</v>
      </c>
      <c r="L632" s="289">
        <f t="shared" si="204"/>
        <v>3580.5</v>
      </c>
      <c r="M632" s="289">
        <f t="shared" si="204"/>
        <v>3580.5</v>
      </c>
      <c r="N632" s="289">
        <f t="shared" si="204"/>
        <v>3580.5</v>
      </c>
      <c r="O632" s="289">
        <f t="shared" si="204"/>
        <v>3580.5</v>
      </c>
      <c r="P632" s="289">
        <f t="shared" si="204"/>
        <v>3580.5</v>
      </c>
    </row>
    <row r="633" spans="1:16" ht="57" customHeight="1" x14ac:dyDescent="0.25">
      <c r="A633" s="184"/>
      <c r="B633" s="173" t="s">
        <v>774</v>
      </c>
      <c r="C633" s="174" t="s">
        <v>802</v>
      </c>
      <c r="D633" s="174" t="s">
        <v>295</v>
      </c>
      <c r="E633" s="174" t="s">
        <v>183</v>
      </c>
      <c r="F633" s="175" t="s">
        <v>775</v>
      </c>
      <c r="G633" s="174" t="s">
        <v>345</v>
      </c>
      <c r="H633" s="179">
        <v>3144800</v>
      </c>
      <c r="I633" s="272">
        <v>3442.8</v>
      </c>
      <c r="J633" s="272">
        <v>3442.8</v>
      </c>
      <c r="K633" s="272">
        <v>3442.8</v>
      </c>
      <c r="L633" s="272">
        <v>3442.8</v>
      </c>
      <c r="M633" s="272">
        <v>3442.8</v>
      </c>
      <c r="N633" s="272">
        <v>3442.8</v>
      </c>
      <c r="O633" s="272">
        <v>3442.8</v>
      </c>
      <c r="P633" s="272">
        <v>3442.8</v>
      </c>
    </row>
    <row r="634" spans="1:16" ht="15.75" hidden="1" customHeight="1" x14ac:dyDescent="0.25">
      <c r="A634" s="184"/>
      <c r="B634" s="178" t="s">
        <v>368</v>
      </c>
      <c r="C634" s="174" t="s">
        <v>802</v>
      </c>
      <c r="D634" s="174" t="s">
        <v>295</v>
      </c>
      <c r="E634" s="174" t="s">
        <v>183</v>
      </c>
      <c r="F634" s="175" t="s">
        <v>776</v>
      </c>
      <c r="G634" s="174" t="s">
        <v>584</v>
      </c>
      <c r="H634" s="179">
        <v>0</v>
      </c>
      <c r="I634" s="272">
        <v>0</v>
      </c>
      <c r="L634" s="317"/>
      <c r="M634" s="317"/>
      <c r="N634" s="396"/>
      <c r="O634" s="397"/>
      <c r="P634" s="397"/>
    </row>
    <row r="635" spans="1:16" ht="60" x14ac:dyDescent="0.25">
      <c r="A635" s="184"/>
      <c r="B635" s="173" t="s">
        <v>777</v>
      </c>
      <c r="C635" s="174" t="s">
        <v>802</v>
      </c>
      <c r="D635" s="174" t="s">
        <v>295</v>
      </c>
      <c r="E635" s="174" t="s">
        <v>183</v>
      </c>
      <c r="F635" s="175" t="s">
        <v>775</v>
      </c>
      <c r="G635" s="174" t="s">
        <v>348</v>
      </c>
      <c r="H635" s="179">
        <v>125900</v>
      </c>
      <c r="I635" s="272">
        <v>137.69999999999999</v>
      </c>
      <c r="J635" s="272">
        <v>137.69999999999999</v>
      </c>
      <c r="K635" s="272">
        <v>137.69999999999999</v>
      </c>
      <c r="L635" s="272">
        <v>137.69999999999999</v>
      </c>
      <c r="M635" s="272">
        <v>137.69999999999999</v>
      </c>
      <c r="N635" s="272">
        <v>137.69999999999999</v>
      </c>
      <c r="O635" s="272">
        <v>137.69999999999999</v>
      </c>
      <c r="P635" s="272">
        <v>137.69999999999999</v>
      </c>
    </row>
    <row r="636" spans="1:16" x14ac:dyDescent="0.25">
      <c r="A636" s="184"/>
      <c r="B636" s="224" t="s">
        <v>778</v>
      </c>
      <c r="C636" s="168" t="s">
        <v>802</v>
      </c>
      <c r="D636" s="168" t="s">
        <v>295</v>
      </c>
      <c r="E636" s="168" t="s">
        <v>183</v>
      </c>
      <c r="F636" s="169"/>
      <c r="G636" s="168"/>
      <c r="H636" s="187">
        <f>H637+H638+H639</f>
        <v>777624</v>
      </c>
      <c r="I636" s="289">
        <f>I637+I638+I639</f>
        <v>685.9</v>
      </c>
      <c r="J636" s="289">
        <f t="shared" ref="J636:P636" si="205">J637+J638+J639</f>
        <v>685.9</v>
      </c>
      <c r="K636" s="289">
        <f t="shared" si="205"/>
        <v>685.9</v>
      </c>
      <c r="L636" s="289">
        <f t="shared" si="205"/>
        <v>685.9</v>
      </c>
      <c r="M636" s="289">
        <f t="shared" si="205"/>
        <v>685.9</v>
      </c>
      <c r="N636" s="289">
        <f t="shared" si="205"/>
        <v>685.9</v>
      </c>
      <c r="O636" s="289">
        <f t="shared" si="205"/>
        <v>685.9</v>
      </c>
      <c r="P636" s="289">
        <f t="shared" si="205"/>
        <v>685.9</v>
      </c>
    </row>
    <row r="637" spans="1:16" ht="61.5" customHeight="1" x14ac:dyDescent="0.25">
      <c r="A637" s="184"/>
      <c r="B637" s="173" t="s">
        <v>779</v>
      </c>
      <c r="C637" s="174" t="s">
        <v>802</v>
      </c>
      <c r="D637" s="174" t="s">
        <v>295</v>
      </c>
      <c r="E637" s="174" t="s">
        <v>183</v>
      </c>
      <c r="F637" s="175" t="s">
        <v>780</v>
      </c>
      <c r="G637" s="174" t="s">
        <v>348</v>
      </c>
      <c r="H637" s="179">
        <v>777424</v>
      </c>
      <c r="I637" s="180">
        <v>682.8</v>
      </c>
      <c r="J637" s="180">
        <v>682.8</v>
      </c>
      <c r="K637" s="180">
        <v>682.8</v>
      </c>
      <c r="L637" s="180">
        <v>682.8</v>
      </c>
      <c r="M637" s="180">
        <v>682.8</v>
      </c>
      <c r="N637" s="180">
        <v>682.8</v>
      </c>
      <c r="O637" s="180">
        <v>682.8</v>
      </c>
      <c r="P637" s="180">
        <v>682.8</v>
      </c>
    </row>
    <row r="638" spans="1:16" ht="15.75" hidden="1" customHeight="1" x14ac:dyDescent="0.25">
      <c r="A638" s="184"/>
      <c r="B638" s="178" t="s">
        <v>349</v>
      </c>
      <c r="C638" s="174" t="s">
        <v>802</v>
      </c>
      <c r="D638" s="174" t="s">
        <v>295</v>
      </c>
      <c r="E638" s="174" t="s">
        <v>183</v>
      </c>
      <c r="F638" s="175" t="s">
        <v>781</v>
      </c>
      <c r="G638" s="174" t="s">
        <v>351</v>
      </c>
      <c r="H638" s="179">
        <v>0</v>
      </c>
      <c r="I638" s="272"/>
      <c r="L638" s="317"/>
      <c r="M638" s="317"/>
      <c r="N638" s="396"/>
      <c r="O638" s="397"/>
      <c r="P638" s="397"/>
    </row>
    <row r="639" spans="1:16" ht="45" x14ac:dyDescent="0.25">
      <c r="A639" s="184"/>
      <c r="B639" s="173" t="s">
        <v>729</v>
      </c>
      <c r="C639" s="174" t="s">
        <v>802</v>
      </c>
      <c r="D639" s="174" t="s">
        <v>295</v>
      </c>
      <c r="E639" s="174" t="s">
        <v>183</v>
      </c>
      <c r="F639" s="175" t="s">
        <v>780</v>
      </c>
      <c r="G639" s="174" t="s">
        <v>353</v>
      </c>
      <c r="H639" s="179">
        <v>200</v>
      </c>
      <c r="I639" s="272">
        <v>3.1</v>
      </c>
      <c r="J639" s="272">
        <v>3.1</v>
      </c>
      <c r="K639" s="272">
        <v>3.1</v>
      </c>
      <c r="L639" s="272">
        <v>3.1</v>
      </c>
      <c r="M639" s="272">
        <v>3.1</v>
      </c>
      <c r="N639" s="272">
        <v>3.1</v>
      </c>
      <c r="O639" s="272">
        <v>3.1</v>
      </c>
      <c r="P639" s="272">
        <v>3.1</v>
      </c>
    </row>
    <row r="640" spans="1:16" s="153" customFormat="1" ht="14.25" customHeight="1" x14ac:dyDescent="0.2">
      <c r="A640" s="184"/>
      <c r="B640" s="189" t="s">
        <v>733</v>
      </c>
      <c r="C640" s="194" t="s">
        <v>802</v>
      </c>
      <c r="D640" s="194" t="s">
        <v>295</v>
      </c>
      <c r="E640" s="194" t="s">
        <v>183</v>
      </c>
      <c r="F640" s="195"/>
      <c r="G640" s="194"/>
      <c r="H640" s="285">
        <f>H641</f>
        <v>198000</v>
      </c>
      <c r="I640" s="188">
        <f>I641</f>
        <v>384.4</v>
      </c>
      <c r="J640" s="188">
        <f t="shared" ref="J640:P640" si="206">J641</f>
        <v>789</v>
      </c>
      <c r="K640" s="188">
        <f t="shared" si="206"/>
        <v>789</v>
      </c>
      <c r="L640" s="188">
        <f t="shared" si="206"/>
        <v>789</v>
      </c>
      <c r="M640" s="188">
        <f t="shared" si="206"/>
        <v>789</v>
      </c>
      <c r="N640" s="188">
        <f t="shared" si="206"/>
        <v>789</v>
      </c>
      <c r="O640" s="188">
        <f t="shared" si="206"/>
        <v>302.89999999999998</v>
      </c>
      <c r="P640" s="188">
        <f t="shared" si="206"/>
        <v>302.89999999999998</v>
      </c>
    </row>
    <row r="641" spans="1:16" ht="150" x14ac:dyDescent="0.25">
      <c r="A641" s="184"/>
      <c r="B641" s="173" t="s">
        <v>782</v>
      </c>
      <c r="C641" s="157" t="s">
        <v>802</v>
      </c>
      <c r="D641" s="157" t="s">
        <v>295</v>
      </c>
      <c r="E641" s="157" t="s">
        <v>183</v>
      </c>
      <c r="F641" s="199" t="s">
        <v>783</v>
      </c>
      <c r="G641" s="157" t="s">
        <v>345</v>
      </c>
      <c r="H641" s="286">
        <v>198000</v>
      </c>
      <c r="I641" s="272">
        <v>384.4</v>
      </c>
      <c r="J641" s="272">
        <v>789</v>
      </c>
      <c r="K641" s="272">
        <v>789</v>
      </c>
      <c r="L641" s="272">
        <v>789</v>
      </c>
      <c r="M641" s="272">
        <v>789</v>
      </c>
      <c r="N641" s="272">
        <v>789</v>
      </c>
      <c r="O641" s="272">
        <v>302.89999999999998</v>
      </c>
      <c r="P641" s="272">
        <v>302.89999999999998</v>
      </c>
    </row>
    <row r="642" spans="1:16" x14ac:dyDescent="0.25">
      <c r="A642" s="184"/>
      <c r="B642" s="189" t="s">
        <v>318</v>
      </c>
      <c r="C642" s="168" t="s">
        <v>802</v>
      </c>
      <c r="D642" s="168" t="s">
        <v>210</v>
      </c>
      <c r="E642" s="174"/>
      <c r="F642" s="175"/>
      <c r="G642" s="168"/>
      <c r="H642" s="187">
        <f>H647</f>
        <v>71800</v>
      </c>
      <c r="I642" s="289">
        <f>I647</f>
        <v>107</v>
      </c>
      <c r="J642" s="289">
        <f t="shared" ref="J642:P642" si="207">J647</f>
        <v>107</v>
      </c>
      <c r="K642" s="289">
        <f t="shared" si="207"/>
        <v>107</v>
      </c>
      <c r="L642" s="289">
        <f t="shared" si="207"/>
        <v>107</v>
      </c>
      <c r="M642" s="289">
        <f t="shared" si="207"/>
        <v>107</v>
      </c>
      <c r="N642" s="289">
        <f t="shared" si="207"/>
        <v>107</v>
      </c>
      <c r="O642" s="289">
        <f t="shared" si="207"/>
        <v>107</v>
      </c>
      <c r="P642" s="289">
        <f t="shared" si="207"/>
        <v>107</v>
      </c>
    </row>
    <row r="643" spans="1:16" x14ac:dyDescent="0.25">
      <c r="A643" s="184"/>
      <c r="B643" s="189" t="s">
        <v>322</v>
      </c>
      <c r="C643" s="174" t="s">
        <v>802</v>
      </c>
      <c r="D643" s="174" t="s">
        <v>210</v>
      </c>
      <c r="E643" s="174" t="s">
        <v>292</v>
      </c>
      <c r="F643" s="175"/>
      <c r="G643" s="168"/>
      <c r="H643" s="187"/>
      <c r="I643" s="272">
        <v>107</v>
      </c>
      <c r="J643" s="272">
        <v>107</v>
      </c>
      <c r="K643" s="272">
        <v>107</v>
      </c>
      <c r="L643" s="272">
        <v>107</v>
      </c>
      <c r="M643" s="272">
        <v>107</v>
      </c>
      <c r="N643" s="272">
        <v>107</v>
      </c>
      <c r="O643" s="272">
        <v>107</v>
      </c>
      <c r="P643" s="272">
        <v>107</v>
      </c>
    </row>
    <row r="644" spans="1:16" ht="23.25" customHeight="1" x14ac:dyDescent="0.25">
      <c r="A644" s="184"/>
      <c r="B644" s="173" t="s">
        <v>574</v>
      </c>
      <c r="C644" s="174" t="s">
        <v>802</v>
      </c>
      <c r="D644" s="174" t="s">
        <v>210</v>
      </c>
      <c r="E644" s="174" t="s">
        <v>292</v>
      </c>
      <c r="F644" s="175" t="s">
        <v>720</v>
      </c>
      <c r="G644" s="168"/>
      <c r="H644" s="187"/>
      <c r="I644" s="272">
        <v>107</v>
      </c>
      <c r="J644" s="272">
        <v>107</v>
      </c>
      <c r="K644" s="272">
        <v>107</v>
      </c>
      <c r="L644" s="272">
        <v>107</v>
      </c>
      <c r="M644" s="272">
        <v>107</v>
      </c>
      <c r="N644" s="272">
        <v>107</v>
      </c>
      <c r="O644" s="272">
        <v>107</v>
      </c>
      <c r="P644" s="272">
        <v>107</v>
      </c>
    </row>
    <row r="645" spans="1:16" ht="30" x14ac:dyDescent="0.25">
      <c r="A645" s="184"/>
      <c r="B645" s="173" t="s">
        <v>769</v>
      </c>
      <c r="C645" s="174" t="s">
        <v>802</v>
      </c>
      <c r="D645" s="174" t="s">
        <v>210</v>
      </c>
      <c r="E645" s="174" t="s">
        <v>292</v>
      </c>
      <c r="F645" s="175" t="s">
        <v>784</v>
      </c>
      <c r="G645" s="168"/>
      <c r="H645" s="187"/>
      <c r="I645" s="272">
        <v>107</v>
      </c>
      <c r="J645" s="272">
        <v>107</v>
      </c>
      <c r="K645" s="272">
        <v>107</v>
      </c>
      <c r="L645" s="272">
        <v>107</v>
      </c>
      <c r="M645" s="272">
        <v>107</v>
      </c>
      <c r="N645" s="272">
        <v>107</v>
      </c>
      <c r="O645" s="272">
        <v>107</v>
      </c>
      <c r="P645" s="272">
        <v>107</v>
      </c>
    </row>
    <row r="646" spans="1:16" ht="30" x14ac:dyDescent="0.25">
      <c r="A646" s="184"/>
      <c r="B646" s="173" t="s">
        <v>771</v>
      </c>
      <c r="C646" s="174" t="s">
        <v>802</v>
      </c>
      <c r="D646" s="174" t="s">
        <v>210</v>
      </c>
      <c r="E646" s="174" t="s">
        <v>292</v>
      </c>
      <c r="F646" s="175" t="s">
        <v>785</v>
      </c>
      <c r="G646" s="168"/>
      <c r="H646" s="187"/>
      <c r="I646" s="272">
        <v>107</v>
      </c>
      <c r="J646" s="272">
        <v>107</v>
      </c>
      <c r="K646" s="272">
        <v>107</v>
      </c>
      <c r="L646" s="272">
        <v>107</v>
      </c>
      <c r="M646" s="272">
        <v>107</v>
      </c>
      <c r="N646" s="272">
        <v>107</v>
      </c>
      <c r="O646" s="272">
        <v>107</v>
      </c>
      <c r="P646" s="272">
        <v>107</v>
      </c>
    </row>
    <row r="647" spans="1:16" ht="45" x14ac:dyDescent="0.25">
      <c r="A647" s="184"/>
      <c r="B647" s="211" t="s">
        <v>786</v>
      </c>
      <c r="C647" s="174" t="s">
        <v>802</v>
      </c>
      <c r="D647" s="174" t="s">
        <v>210</v>
      </c>
      <c r="E647" s="174" t="s">
        <v>292</v>
      </c>
      <c r="F647" s="175" t="s">
        <v>787</v>
      </c>
      <c r="G647" s="174" t="s">
        <v>480</v>
      </c>
      <c r="H647" s="179">
        <v>71800</v>
      </c>
      <c r="I647" s="272">
        <v>107</v>
      </c>
      <c r="J647" s="272">
        <v>107</v>
      </c>
      <c r="K647" s="272">
        <v>107</v>
      </c>
      <c r="L647" s="272">
        <v>107</v>
      </c>
      <c r="M647" s="272">
        <v>107</v>
      </c>
      <c r="N647" s="272">
        <v>107</v>
      </c>
      <c r="O647" s="272">
        <v>107</v>
      </c>
      <c r="P647" s="272">
        <v>107</v>
      </c>
    </row>
    <row r="648" spans="1:16" ht="44.25" customHeight="1" x14ac:dyDescent="0.25">
      <c r="A648" s="182">
        <v>15</v>
      </c>
      <c r="B648" s="361" t="s">
        <v>803</v>
      </c>
      <c r="C648" s="160" t="s">
        <v>804</v>
      </c>
      <c r="D648" s="160"/>
      <c r="E648" s="160"/>
      <c r="F648" s="251"/>
      <c r="G648" s="160"/>
      <c r="H648" s="261">
        <f>H649+H663</f>
        <v>2831600</v>
      </c>
      <c r="I648" s="262">
        <f>I649+I663</f>
        <v>3237.3</v>
      </c>
      <c r="J648" s="262">
        <f t="shared" ref="J648:P648" si="208">J649+J663</f>
        <v>3459.7000000000003</v>
      </c>
      <c r="K648" s="262">
        <f t="shared" si="208"/>
        <v>3459.7000000000003</v>
      </c>
      <c r="L648" s="262">
        <f t="shared" si="208"/>
        <v>3459.7000000000003</v>
      </c>
      <c r="M648" s="262">
        <f t="shared" si="208"/>
        <v>3459.7000000000003</v>
      </c>
      <c r="N648" s="262">
        <f t="shared" si="208"/>
        <v>3459.7000000000003</v>
      </c>
      <c r="O648" s="262">
        <f t="shared" si="208"/>
        <v>3194.1000000000004</v>
      </c>
      <c r="P648" s="262">
        <f t="shared" si="208"/>
        <v>3194.1000000000004</v>
      </c>
    </row>
    <row r="649" spans="1:16" x14ac:dyDescent="0.25">
      <c r="A649" s="284"/>
      <c r="B649" s="224" t="s">
        <v>307</v>
      </c>
      <c r="C649" s="168" t="s">
        <v>804</v>
      </c>
      <c r="D649" s="168" t="s">
        <v>295</v>
      </c>
      <c r="E649" s="168"/>
      <c r="F649" s="169"/>
      <c r="G649" s="168"/>
      <c r="H649" s="187">
        <f>H653+H657+H661</f>
        <v>2778200</v>
      </c>
      <c r="I649" s="188">
        <f>I653+I657+I661</f>
        <v>3163.8</v>
      </c>
      <c r="J649" s="188">
        <f t="shared" ref="J649:P649" si="209">J653+J657+J661</f>
        <v>3386.2000000000003</v>
      </c>
      <c r="K649" s="188">
        <f t="shared" si="209"/>
        <v>3386.2000000000003</v>
      </c>
      <c r="L649" s="188">
        <f t="shared" si="209"/>
        <v>3386.2000000000003</v>
      </c>
      <c r="M649" s="188">
        <f t="shared" si="209"/>
        <v>3386.2000000000003</v>
      </c>
      <c r="N649" s="188">
        <f t="shared" si="209"/>
        <v>3386.2000000000003</v>
      </c>
      <c r="O649" s="188">
        <f t="shared" si="209"/>
        <v>3120.6000000000004</v>
      </c>
      <c r="P649" s="188">
        <f t="shared" si="209"/>
        <v>3120.6000000000004</v>
      </c>
    </row>
    <row r="650" spans="1:16" ht="45" x14ac:dyDescent="0.25">
      <c r="A650" s="284"/>
      <c r="B650" s="173" t="s">
        <v>574</v>
      </c>
      <c r="C650" s="174" t="s">
        <v>804</v>
      </c>
      <c r="D650" s="174" t="s">
        <v>295</v>
      </c>
      <c r="E650" s="174" t="s">
        <v>183</v>
      </c>
      <c r="F650" s="175" t="s">
        <v>292</v>
      </c>
      <c r="G650" s="168"/>
      <c r="H650" s="187"/>
      <c r="I650" s="180">
        <f>I651</f>
        <v>3163.8</v>
      </c>
      <c r="J650" s="180">
        <f t="shared" ref="J650:P651" si="210">J651</f>
        <v>3386.2000000000003</v>
      </c>
      <c r="K650" s="180">
        <f t="shared" si="210"/>
        <v>3386.2000000000003</v>
      </c>
      <c r="L650" s="180">
        <f t="shared" si="210"/>
        <v>3386.2000000000003</v>
      </c>
      <c r="M650" s="180">
        <f t="shared" si="210"/>
        <v>3386.2000000000003</v>
      </c>
      <c r="N650" s="180">
        <f t="shared" si="210"/>
        <v>3386.2000000000003</v>
      </c>
      <c r="O650" s="180">
        <f t="shared" si="210"/>
        <v>3120.6000000000004</v>
      </c>
      <c r="P650" s="180">
        <f t="shared" si="210"/>
        <v>3120.6000000000004</v>
      </c>
    </row>
    <row r="651" spans="1:16" ht="30" x14ac:dyDescent="0.25">
      <c r="A651" s="284"/>
      <c r="B651" s="173" t="s">
        <v>769</v>
      </c>
      <c r="C651" s="174" t="s">
        <v>804</v>
      </c>
      <c r="D651" s="174" t="s">
        <v>295</v>
      </c>
      <c r="E651" s="174" t="s">
        <v>183</v>
      </c>
      <c r="F651" s="175" t="s">
        <v>770</v>
      </c>
      <c r="G651" s="168"/>
      <c r="H651" s="187"/>
      <c r="I651" s="180">
        <f>I652</f>
        <v>3163.8</v>
      </c>
      <c r="J651" s="180">
        <f t="shared" si="210"/>
        <v>3386.2000000000003</v>
      </c>
      <c r="K651" s="180">
        <f t="shared" si="210"/>
        <v>3386.2000000000003</v>
      </c>
      <c r="L651" s="180">
        <f t="shared" si="210"/>
        <v>3386.2000000000003</v>
      </c>
      <c r="M651" s="180">
        <f t="shared" si="210"/>
        <v>3386.2000000000003</v>
      </c>
      <c r="N651" s="180">
        <f t="shared" si="210"/>
        <v>3386.2000000000003</v>
      </c>
      <c r="O651" s="180">
        <f t="shared" si="210"/>
        <v>3120.6000000000004</v>
      </c>
      <c r="P651" s="180">
        <f t="shared" si="210"/>
        <v>3120.6000000000004</v>
      </c>
    </row>
    <row r="652" spans="1:16" ht="30" x14ac:dyDescent="0.25">
      <c r="A652" s="284"/>
      <c r="B652" s="173" t="s">
        <v>771</v>
      </c>
      <c r="C652" s="174" t="s">
        <v>804</v>
      </c>
      <c r="D652" s="174" t="s">
        <v>295</v>
      </c>
      <c r="E652" s="174" t="s">
        <v>183</v>
      </c>
      <c r="F652" s="175" t="s">
        <v>772</v>
      </c>
      <c r="G652" s="168"/>
      <c r="H652" s="187"/>
      <c r="I652" s="180">
        <f>I654+I656+I658+I662</f>
        <v>3163.8</v>
      </c>
      <c r="J652" s="180">
        <f t="shared" ref="J652:P652" si="211">J654+J656+J658+J662</f>
        <v>3386.2000000000003</v>
      </c>
      <c r="K652" s="180">
        <f t="shared" si="211"/>
        <v>3386.2000000000003</v>
      </c>
      <c r="L652" s="180">
        <f t="shared" si="211"/>
        <v>3386.2000000000003</v>
      </c>
      <c r="M652" s="180">
        <f t="shared" si="211"/>
        <v>3386.2000000000003</v>
      </c>
      <c r="N652" s="180">
        <f t="shared" si="211"/>
        <v>3386.2000000000003</v>
      </c>
      <c r="O652" s="180">
        <f t="shared" si="211"/>
        <v>3120.6000000000004</v>
      </c>
      <c r="P652" s="180">
        <f t="shared" si="211"/>
        <v>3120.6000000000004</v>
      </c>
    </row>
    <row r="653" spans="1:16" ht="28.5" x14ac:dyDescent="0.25">
      <c r="A653" s="184"/>
      <c r="B653" s="224" t="s">
        <v>773</v>
      </c>
      <c r="C653" s="168" t="s">
        <v>804</v>
      </c>
      <c r="D653" s="168" t="s">
        <v>295</v>
      </c>
      <c r="E653" s="168" t="s">
        <v>183</v>
      </c>
      <c r="F653" s="169"/>
      <c r="G653" s="168"/>
      <c r="H653" s="187">
        <f>H654+H655+H656</f>
        <v>2226000</v>
      </c>
      <c r="I653" s="188">
        <f>I654+I655+I656</f>
        <v>2501.5</v>
      </c>
      <c r="J653" s="188">
        <f t="shared" ref="J653:P653" si="212">J654+J655+J656</f>
        <v>2501.5</v>
      </c>
      <c r="K653" s="188">
        <f t="shared" si="212"/>
        <v>2501.5</v>
      </c>
      <c r="L653" s="188">
        <f t="shared" si="212"/>
        <v>2501.5</v>
      </c>
      <c r="M653" s="188">
        <f t="shared" si="212"/>
        <v>2501.5</v>
      </c>
      <c r="N653" s="188">
        <f t="shared" si="212"/>
        <v>2501.5</v>
      </c>
      <c r="O653" s="188">
        <f t="shared" si="212"/>
        <v>2501.5</v>
      </c>
      <c r="P653" s="188">
        <f t="shared" si="212"/>
        <v>2501.5</v>
      </c>
    </row>
    <row r="654" spans="1:16" ht="60" customHeight="1" x14ac:dyDescent="0.25">
      <c r="A654" s="184"/>
      <c r="B654" s="173" t="s">
        <v>774</v>
      </c>
      <c r="C654" s="174" t="s">
        <v>804</v>
      </c>
      <c r="D654" s="174" t="s">
        <v>295</v>
      </c>
      <c r="E654" s="174" t="s">
        <v>183</v>
      </c>
      <c r="F654" s="175" t="s">
        <v>775</v>
      </c>
      <c r="G654" s="174" t="s">
        <v>345</v>
      </c>
      <c r="H654" s="179">
        <v>2140400</v>
      </c>
      <c r="I654" s="180">
        <v>2405.3000000000002</v>
      </c>
      <c r="J654" s="180">
        <v>2405.3000000000002</v>
      </c>
      <c r="K654" s="180">
        <v>2405.3000000000002</v>
      </c>
      <c r="L654" s="180">
        <v>2405.3000000000002</v>
      </c>
      <c r="M654" s="180">
        <v>2405.3000000000002</v>
      </c>
      <c r="N654" s="180">
        <v>2405.3000000000002</v>
      </c>
      <c r="O654" s="180">
        <v>2405.3000000000002</v>
      </c>
      <c r="P654" s="180">
        <v>2405.3000000000002</v>
      </c>
    </row>
    <row r="655" spans="1:16" ht="15.75" hidden="1" customHeight="1" x14ac:dyDescent="0.25">
      <c r="A655" s="184"/>
      <c r="B655" s="178" t="s">
        <v>368</v>
      </c>
      <c r="C655" s="174" t="s">
        <v>804</v>
      </c>
      <c r="D655" s="174" t="s">
        <v>295</v>
      </c>
      <c r="E655" s="174" t="s">
        <v>183</v>
      </c>
      <c r="F655" s="175" t="s">
        <v>776</v>
      </c>
      <c r="G655" s="174" t="s">
        <v>584</v>
      </c>
      <c r="H655" s="179">
        <v>0</v>
      </c>
      <c r="I655" s="180">
        <v>0</v>
      </c>
      <c r="L655" s="317"/>
      <c r="M655" s="317"/>
      <c r="N655" s="396"/>
      <c r="O655" s="397"/>
      <c r="P655" s="397"/>
    </row>
    <row r="656" spans="1:16" ht="60" x14ac:dyDescent="0.25">
      <c r="A656" s="184"/>
      <c r="B656" s="173" t="s">
        <v>777</v>
      </c>
      <c r="C656" s="174" t="s">
        <v>804</v>
      </c>
      <c r="D656" s="174" t="s">
        <v>295</v>
      </c>
      <c r="E656" s="174" t="s">
        <v>183</v>
      </c>
      <c r="F656" s="175" t="s">
        <v>775</v>
      </c>
      <c r="G656" s="174" t="s">
        <v>348</v>
      </c>
      <c r="H656" s="179">
        <v>85600</v>
      </c>
      <c r="I656" s="180">
        <v>96.2</v>
      </c>
      <c r="J656" s="180">
        <v>96.2</v>
      </c>
      <c r="K656" s="180">
        <v>96.2</v>
      </c>
      <c r="L656" s="180">
        <v>96.2</v>
      </c>
      <c r="M656" s="180">
        <v>96.2</v>
      </c>
      <c r="N656" s="180">
        <v>96.2</v>
      </c>
      <c r="O656" s="180">
        <v>96.2</v>
      </c>
      <c r="P656" s="180">
        <v>96.2</v>
      </c>
    </row>
    <row r="657" spans="1:16" x14ac:dyDescent="0.25">
      <c r="A657" s="184"/>
      <c r="B657" s="224" t="s">
        <v>778</v>
      </c>
      <c r="C657" s="168" t="s">
        <v>804</v>
      </c>
      <c r="D657" s="168" t="s">
        <v>295</v>
      </c>
      <c r="E657" s="168" t="s">
        <v>183</v>
      </c>
      <c r="F657" s="169"/>
      <c r="G657" s="168"/>
      <c r="H657" s="187">
        <f>H658+H659+H660</f>
        <v>433400</v>
      </c>
      <c r="I657" s="188">
        <f>I658+I659+I660</f>
        <v>458.8</v>
      </c>
      <c r="J657" s="188">
        <f t="shared" ref="J657:P657" si="213">J658+J659+J660</f>
        <v>458.8</v>
      </c>
      <c r="K657" s="188">
        <f t="shared" si="213"/>
        <v>458.8</v>
      </c>
      <c r="L657" s="188">
        <f t="shared" si="213"/>
        <v>458.8</v>
      </c>
      <c r="M657" s="188">
        <f t="shared" si="213"/>
        <v>458.8</v>
      </c>
      <c r="N657" s="188">
        <f t="shared" si="213"/>
        <v>458.8</v>
      </c>
      <c r="O657" s="188">
        <f t="shared" si="213"/>
        <v>458.8</v>
      </c>
      <c r="P657" s="188">
        <f t="shared" si="213"/>
        <v>458.8</v>
      </c>
    </row>
    <row r="658" spans="1:16" ht="63" customHeight="1" x14ac:dyDescent="0.25">
      <c r="A658" s="184"/>
      <c r="B658" s="173" t="s">
        <v>779</v>
      </c>
      <c r="C658" s="174" t="s">
        <v>804</v>
      </c>
      <c r="D658" s="174" t="s">
        <v>295</v>
      </c>
      <c r="E658" s="174" t="s">
        <v>183</v>
      </c>
      <c r="F658" s="175" t="s">
        <v>780</v>
      </c>
      <c r="G658" s="174" t="s">
        <v>348</v>
      </c>
      <c r="H658" s="179">
        <v>433400</v>
      </c>
      <c r="I658" s="180">
        <v>458.8</v>
      </c>
      <c r="J658" s="180">
        <v>458.8</v>
      </c>
      <c r="K658" s="180">
        <v>458.8</v>
      </c>
      <c r="L658" s="180">
        <v>458.8</v>
      </c>
      <c r="M658" s="180">
        <v>458.8</v>
      </c>
      <c r="N658" s="180">
        <v>458.8</v>
      </c>
      <c r="O658" s="180">
        <v>458.8</v>
      </c>
      <c r="P658" s="180">
        <v>458.8</v>
      </c>
    </row>
    <row r="659" spans="1:16" ht="15.75" hidden="1" customHeight="1" x14ac:dyDescent="0.25">
      <c r="A659" s="184"/>
      <c r="B659" s="178" t="s">
        <v>349</v>
      </c>
      <c r="C659" s="174" t="s">
        <v>804</v>
      </c>
      <c r="D659" s="174" t="s">
        <v>295</v>
      </c>
      <c r="E659" s="174" t="s">
        <v>183</v>
      </c>
      <c r="F659" s="175" t="s">
        <v>781</v>
      </c>
      <c r="G659" s="174" t="s">
        <v>351</v>
      </c>
      <c r="H659" s="179">
        <v>0</v>
      </c>
      <c r="I659" s="180">
        <v>0</v>
      </c>
      <c r="L659" s="317"/>
      <c r="M659" s="317"/>
      <c r="N659" s="396"/>
      <c r="O659" s="397"/>
      <c r="P659" s="397"/>
    </row>
    <row r="660" spans="1:16" ht="30" hidden="1" customHeight="1" x14ac:dyDescent="0.25">
      <c r="A660" s="184"/>
      <c r="B660" s="173" t="s">
        <v>729</v>
      </c>
      <c r="C660" s="174" t="s">
        <v>804</v>
      </c>
      <c r="D660" s="174" t="s">
        <v>295</v>
      </c>
      <c r="E660" s="174" t="s">
        <v>183</v>
      </c>
      <c r="F660" s="175" t="s">
        <v>781</v>
      </c>
      <c r="G660" s="174" t="s">
        <v>353</v>
      </c>
      <c r="H660" s="179">
        <v>0</v>
      </c>
      <c r="I660" s="180">
        <v>0</v>
      </c>
      <c r="L660" s="317"/>
      <c r="M660" s="317"/>
      <c r="N660" s="396"/>
      <c r="O660" s="397"/>
      <c r="P660" s="397"/>
    </row>
    <row r="661" spans="1:16" s="153" customFormat="1" ht="14.25" customHeight="1" x14ac:dyDescent="0.2">
      <c r="A661" s="184"/>
      <c r="B661" s="189" t="s">
        <v>733</v>
      </c>
      <c r="C661" s="194" t="s">
        <v>804</v>
      </c>
      <c r="D661" s="194" t="s">
        <v>295</v>
      </c>
      <c r="E661" s="194" t="s">
        <v>183</v>
      </c>
      <c r="F661" s="195"/>
      <c r="G661" s="194"/>
      <c r="H661" s="285">
        <f>H662</f>
        <v>118800</v>
      </c>
      <c r="I661" s="188">
        <f>I662</f>
        <v>203.5</v>
      </c>
      <c r="J661" s="188">
        <f t="shared" ref="J661:P661" si="214">J662</f>
        <v>425.9</v>
      </c>
      <c r="K661" s="188">
        <f t="shared" si="214"/>
        <v>425.9</v>
      </c>
      <c r="L661" s="188">
        <f t="shared" si="214"/>
        <v>425.9</v>
      </c>
      <c r="M661" s="188">
        <f t="shared" si="214"/>
        <v>425.9</v>
      </c>
      <c r="N661" s="188">
        <f t="shared" si="214"/>
        <v>425.9</v>
      </c>
      <c r="O661" s="188">
        <f t="shared" si="214"/>
        <v>160.30000000000001</v>
      </c>
      <c r="P661" s="188">
        <f t="shared" si="214"/>
        <v>160.30000000000001</v>
      </c>
    </row>
    <row r="662" spans="1:16" ht="150" x14ac:dyDescent="0.25">
      <c r="A662" s="184"/>
      <c r="B662" s="173" t="s">
        <v>782</v>
      </c>
      <c r="C662" s="157" t="s">
        <v>804</v>
      </c>
      <c r="D662" s="157" t="s">
        <v>295</v>
      </c>
      <c r="E662" s="157" t="s">
        <v>183</v>
      </c>
      <c r="F662" s="199" t="s">
        <v>783</v>
      </c>
      <c r="G662" s="157" t="s">
        <v>345</v>
      </c>
      <c r="H662" s="286">
        <v>118800</v>
      </c>
      <c r="I662" s="180">
        <v>203.5</v>
      </c>
      <c r="J662" s="180">
        <v>425.9</v>
      </c>
      <c r="K662" s="180">
        <v>425.9</v>
      </c>
      <c r="L662" s="180">
        <v>425.9</v>
      </c>
      <c r="M662" s="180">
        <v>425.9</v>
      </c>
      <c r="N662" s="180">
        <v>425.9</v>
      </c>
      <c r="O662" s="180">
        <v>160.30000000000001</v>
      </c>
      <c r="P662" s="180">
        <v>160.30000000000001</v>
      </c>
    </row>
    <row r="663" spans="1:16" x14ac:dyDescent="0.25">
      <c r="A663" s="184"/>
      <c r="B663" s="189" t="s">
        <v>318</v>
      </c>
      <c r="C663" s="168" t="s">
        <v>804</v>
      </c>
      <c r="D663" s="168" t="s">
        <v>210</v>
      </c>
      <c r="E663" s="174"/>
      <c r="F663" s="175"/>
      <c r="G663" s="168"/>
      <c r="H663" s="187">
        <f>H668</f>
        <v>53400</v>
      </c>
      <c r="I663" s="188">
        <f>I668</f>
        <v>73.5</v>
      </c>
      <c r="J663" s="188">
        <f t="shared" ref="J663:P663" si="215">J668</f>
        <v>73.5</v>
      </c>
      <c r="K663" s="188">
        <f t="shared" si="215"/>
        <v>73.5</v>
      </c>
      <c r="L663" s="188">
        <f t="shared" si="215"/>
        <v>73.5</v>
      </c>
      <c r="M663" s="188">
        <f t="shared" si="215"/>
        <v>73.5</v>
      </c>
      <c r="N663" s="188">
        <f t="shared" si="215"/>
        <v>73.5</v>
      </c>
      <c r="O663" s="188">
        <f t="shared" si="215"/>
        <v>73.5</v>
      </c>
      <c r="P663" s="188">
        <f t="shared" si="215"/>
        <v>73.5</v>
      </c>
    </row>
    <row r="664" spans="1:16" x14ac:dyDescent="0.25">
      <c r="A664" s="184"/>
      <c r="B664" s="189" t="s">
        <v>322</v>
      </c>
      <c r="C664" s="174" t="s">
        <v>804</v>
      </c>
      <c r="D664" s="174" t="s">
        <v>210</v>
      </c>
      <c r="E664" s="174" t="s">
        <v>292</v>
      </c>
      <c r="F664" s="175"/>
      <c r="G664" s="168"/>
      <c r="H664" s="187"/>
      <c r="I664" s="180">
        <v>73.5</v>
      </c>
      <c r="J664" s="180">
        <v>73.5</v>
      </c>
      <c r="K664" s="180">
        <v>73.5</v>
      </c>
      <c r="L664" s="180">
        <v>73.5</v>
      </c>
      <c r="M664" s="180">
        <v>73.5</v>
      </c>
      <c r="N664" s="180">
        <v>73.5</v>
      </c>
      <c r="O664" s="180">
        <v>73.5</v>
      </c>
      <c r="P664" s="180">
        <v>73.5</v>
      </c>
    </row>
    <row r="665" spans="1:16" ht="45" x14ac:dyDescent="0.25">
      <c r="A665" s="184"/>
      <c r="B665" s="173" t="s">
        <v>574</v>
      </c>
      <c r="C665" s="174" t="s">
        <v>804</v>
      </c>
      <c r="D665" s="174" t="s">
        <v>210</v>
      </c>
      <c r="E665" s="174" t="s">
        <v>292</v>
      </c>
      <c r="F665" s="175" t="s">
        <v>720</v>
      </c>
      <c r="G665" s="168"/>
      <c r="H665" s="187"/>
      <c r="I665" s="180">
        <v>73.5</v>
      </c>
      <c r="J665" s="180">
        <v>73.5</v>
      </c>
      <c r="K665" s="180">
        <v>73.5</v>
      </c>
      <c r="L665" s="180">
        <v>73.5</v>
      </c>
      <c r="M665" s="180">
        <v>73.5</v>
      </c>
      <c r="N665" s="180">
        <v>73.5</v>
      </c>
      <c r="O665" s="180">
        <v>73.5</v>
      </c>
      <c r="P665" s="180">
        <v>73.5</v>
      </c>
    </row>
    <row r="666" spans="1:16" ht="30" x14ac:dyDescent="0.25">
      <c r="A666" s="184"/>
      <c r="B666" s="173" t="s">
        <v>769</v>
      </c>
      <c r="C666" s="174" t="s">
        <v>804</v>
      </c>
      <c r="D666" s="174" t="s">
        <v>210</v>
      </c>
      <c r="E666" s="174" t="s">
        <v>292</v>
      </c>
      <c r="F666" s="175" t="s">
        <v>784</v>
      </c>
      <c r="G666" s="168"/>
      <c r="H666" s="187"/>
      <c r="I666" s="180">
        <v>73.5</v>
      </c>
      <c r="J666" s="180">
        <v>73.5</v>
      </c>
      <c r="K666" s="180">
        <v>73.5</v>
      </c>
      <c r="L666" s="180">
        <v>73.5</v>
      </c>
      <c r="M666" s="180">
        <v>73.5</v>
      </c>
      <c r="N666" s="180">
        <v>73.5</v>
      </c>
      <c r="O666" s="180">
        <v>73.5</v>
      </c>
      <c r="P666" s="180">
        <v>73.5</v>
      </c>
    </row>
    <row r="667" spans="1:16" ht="30" x14ac:dyDescent="0.25">
      <c r="A667" s="184"/>
      <c r="B667" s="173" t="s">
        <v>771</v>
      </c>
      <c r="C667" s="174" t="s">
        <v>804</v>
      </c>
      <c r="D667" s="174" t="s">
        <v>210</v>
      </c>
      <c r="E667" s="174" t="s">
        <v>292</v>
      </c>
      <c r="F667" s="175" t="s">
        <v>785</v>
      </c>
      <c r="G667" s="168"/>
      <c r="H667" s="187"/>
      <c r="I667" s="180">
        <v>73.5</v>
      </c>
      <c r="J667" s="180">
        <v>73.5</v>
      </c>
      <c r="K667" s="180">
        <v>73.5</v>
      </c>
      <c r="L667" s="180">
        <v>73.5</v>
      </c>
      <c r="M667" s="180">
        <v>73.5</v>
      </c>
      <c r="N667" s="180">
        <v>73.5</v>
      </c>
      <c r="O667" s="180">
        <v>73.5</v>
      </c>
      <c r="P667" s="180">
        <v>73.5</v>
      </c>
    </row>
    <row r="668" spans="1:16" ht="45" x14ac:dyDescent="0.25">
      <c r="A668" s="184"/>
      <c r="B668" s="211" t="s">
        <v>786</v>
      </c>
      <c r="C668" s="174" t="s">
        <v>804</v>
      </c>
      <c r="D668" s="174" t="s">
        <v>210</v>
      </c>
      <c r="E668" s="174" t="s">
        <v>292</v>
      </c>
      <c r="F668" s="175" t="s">
        <v>787</v>
      </c>
      <c r="G668" s="174" t="s">
        <v>480</v>
      </c>
      <c r="H668" s="179">
        <v>53400</v>
      </c>
      <c r="I668" s="180">
        <v>73.5</v>
      </c>
      <c r="J668" s="180">
        <v>73.5</v>
      </c>
      <c r="K668" s="180">
        <v>73.5</v>
      </c>
      <c r="L668" s="180">
        <v>73.5</v>
      </c>
      <c r="M668" s="180">
        <v>73.5</v>
      </c>
      <c r="N668" s="180">
        <v>73.5</v>
      </c>
      <c r="O668" s="180">
        <v>73.5</v>
      </c>
      <c r="P668" s="180">
        <v>73.5</v>
      </c>
    </row>
    <row r="669" spans="1:16" s="186" customFormat="1" ht="46.5" customHeight="1" x14ac:dyDescent="0.25">
      <c r="A669" s="182">
        <v>16</v>
      </c>
      <c r="B669" s="361" t="s">
        <v>844</v>
      </c>
      <c r="C669" s="160" t="s">
        <v>805</v>
      </c>
      <c r="D669" s="160"/>
      <c r="E669" s="160"/>
      <c r="F669" s="251"/>
      <c r="G669" s="160"/>
      <c r="H669" s="261">
        <f>H670+H684</f>
        <v>7206900</v>
      </c>
      <c r="I669" s="262">
        <f>I670+I684</f>
        <v>7478.2</v>
      </c>
      <c r="J669" s="262">
        <f t="shared" ref="J669:P669" si="216">J670+J684</f>
        <v>8177.2999999999993</v>
      </c>
      <c r="K669" s="262">
        <f t="shared" si="216"/>
        <v>8177.2999999999993</v>
      </c>
      <c r="L669" s="262">
        <f t="shared" si="216"/>
        <v>8177.2999999999993</v>
      </c>
      <c r="M669" s="262">
        <f t="shared" si="216"/>
        <v>8177.2999999999993</v>
      </c>
      <c r="N669" s="262">
        <f t="shared" si="216"/>
        <v>8177.2999999999993</v>
      </c>
      <c r="O669" s="262">
        <f t="shared" si="216"/>
        <v>7337.5999999999995</v>
      </c>
      <c r="P669" s="262">
        <f t="shared" si="216"/>
        <v>7337.5999999999995</v>
      </c>
    </row>
    <row r="670" spans="1:16" s="186" customFormat="1" x14ac:dyDescent="0.25">
      <c r="A670" s="284"/>
      <c r="B670" s="224" t="s">
        <v>307</v>
      </c>
      <c r="C670" s="168" t="s">
        <v>805</v>
      </c>
      <c r="D670" s="168" t="s">
        <v>295</v>
      </c>
      <c r="E670" s="168"/>
      <c r="F670" s="169"/>
      <c r="G670" s="168"/>
      <c r="H670" s="187">
        <f>H674+H678+H682</f>
        <v>6996400</v>
      </c>
      <c r="I670" s="289">
        <f>I674+I678+I682</f>
        <v>7184.3</v>
      </c>
      <c r="J670" s="289">
        <f t="shared" ref="J670:P670" si="217">J674+J678+J682</f>
        <v>7883.4</v>
      </c>
      <c r="K670" s="289">
        <f t="shared" si="217"/>
        <v>7883.4</v>
      </c>
      <c r="L670" s="289">
        <f t="shared" si="217"/>
        <v>7883.4</v>
      </c>
      <c r="M670" s="289">
        <f t="shared" si="217"/>
        <v>7883.4</v>
      </c>
      <c r="N670" s="289">
        <f t="shared" si="217"/>
        <v>7883.4</v>
      </c>
      <c r="O670" s="289">
        <f t="shared" si="217"/>
        <v>7043.7</v>
      </c>
      <c r="P670" s="289">
        <f t="shared" si="217"/>
        <v>7043.7</v>
      </c>
    </row>
    <row r="671" spans="1:16" s="186" customFormat="1" ht="45" x14ac:dyDescent="0.25">
      <c r="A671" s="284"/>
      <c r="B671" s="173" t="s">
        <v>574</v>
      </c>
      <c r="C671" s="174" t="s">
        <v>805</v>
      </c>
      <c r="D671" s="174" t="s">
        <v>295</v>
      </c>
      <c r="E671" s="174" t="s">
        <v>183</v>
      </c>
      <c r="F671" s="175" t="s">
        <v>292</v>
      </c>
      <c r="G671" s="168"/>
      <c r="H671" s="187"/>
      <c r="I671" s="272">
        <f>I672</f>
        <v>7184.3</v>
      </c>
      <c r="J671" s="272">
        <f t="shared" ref="J671:P672" si="218">J672</f>
        <v>7883.4</v>
      </c>
      <c r="K671" s="272">
        <f t="shared" si="218"/>
        <v>7883.4</v>
      </c>
      <c r="L671" s="272">
        <f t="shared" si="218"/>
        <v>7883.4</v>
      </c>
      <c r="M671" s="272">
        <f t="shared" si="218"/>
        <v>7883.4</v>
      </c>
      <c r="N671" s="272">
        <f t="shared" si="218"/>
        <v>7883.4</v>
      </c>
      <c r="O671" s="272">
        <f t="shared" si="218"/>
        <v>7043.7</v>
      </c>
      <c r="P671" s="272">
        <f t="shared" si="218"/>
        <v>7043.7</v>
      </c>
    </row>
    <row r="672" spans="1:16" s="186" customFormat="1" ht="30" x14ac:dyDescent="0.25">
      <c r="A672" s="284"/>
      <c r="B672" s="173" t="s">
        <v>769</v>
      </c>
      <c r="C672" s="174" t="s">
        <v>805</v>
      </c>
      <c r="D672" s="174" t="s">
        <v>295</v>
      </c>
      <c r="E672" s="174" t="s">
        <v>183</v>
      </c>
      <c r="F672" s="175" t="s">
        <v>770</v>
      </c>
      <c r="G672" s="168"/>
      <c r="H672" s="187"/>
      <c r="I672" s="272">
        <f>I673</f>
        <v>7184.3</v>
      </c>
      <c r="J672" s="272">
        <f t="shared" si="218"/>
        <v>7883.4</v>
      </c>
      <c r="K672" s="272">
        <f t="shared" si="218"/>
        <v>7883.4</v>
      </c>
      <c r="L672" s="272">
        <f t="shared" si="218"/>
        <v>7883.4</v>
      </c>
      <c r="M672" s="272">
        <f t="shared" si="218"/>
        <v>7883.4</v>
      </c>
      <c r="N672" s="272">
        <f t="shared" si="218"/>
        <v>7883.4</v>
      </c>
      <c r="O672" s="272">
        <f t="shared" si="218"/>
        <v>7043.7</v>
      </c>
      <c r="P672" s="272">
        <f t="shared" si="218"/>
        <v>7043.7</v>
      </c>
    </row>
    <row r="673" spans="1:16" s="186" customFormat="1" ht="30" x14ac:dyDescent="0.25">
      <c r="A673" s="284"/>
      <c r="B673" s="173" t="s">
        <v>771</v>
      </c>
      <c r="C673" s="174" t="s">
        <v>805</v>
      </c>
      <c r="D673" s="174" t="s">
        <v>295</v>
      </c>
      <c r="E673" s="174" t="s">
        <v>183</v>
      </c>
      <c r="F673" s="175" t="s">
        <v>772</v>
      </c>
      <c r="G673" s="168"/>
      <c r="H673" s="187"/>
      <c r="I673" s="272">
        <f>I675+I677+I679+I683</f>
        <v>7184.3</v>
      </c>
      <c r="J673" s="272">
        <f t="shared" ref="J673:P673" si="219">J675+J677+J679+J683</f>
        <v>7883.4</v>
      </c>
      <c r="K673" s="272">
        <f t="shared" si="219"/>
        <v>7883.4</v>
      </c>
      <c r="L673" s="272">
        <f t="shared" si="219"/>
        <v>7883.4</v>
      </c>
      <c r="M673" s="272">
        <f t="shared" si="219"/>
        <v>7883.4</v>
      </c>
      <c r="N673" s="272">
        <f t="shared" si="219"/>
        <v>7883.4</v>
      </c>
      <c r="O673" s="272">
        <f t="shared" si="219"/>
        <v>7043.7</v>
      </c>
      <c r="P673" s="272">
        <f t="shared" si="219"/>
        <v>7043.7</v>
      </c>
    </row>
    <row r="674" spans="1:16" ht="28.5" x14ac:dyDescent="0.25">
      <c r="A674" s="184"/>
      <c r="B674" s="224" t="s">
        <v>773</v>
      </c>
      <c r="C674" s="174" t="s">
        <v>805</v>
      </c>
      <c r="D674" s="168" t="s">
        <v>806</v>
      </c>
      <c r="E674" s="168" t="s">
        <v>183</v>
      </c>
      <c r="F674" s="169"/>
      <c r="G674" s="168"/>
      <c r="H674" s="187">
        <f>H675+H676+H677</f>
        <v>4990800</v>
      </c>
      <c r="I674" s="289">
        <f>I675+I676+I677</f>
        <v>5245.6</v>
      </c>
      <c r="J674" s="289">
        <f t="shared" ref="J674:P674" si="220">J675+J676+J677</f>
        <v>5245.6</v>
      </c>
      <c r="K674" s="289">
        <f t="shared" si="220"/>
        <v>5245.6</v>
      </c>
      <c r="L674" s="289">
        <f t="shared" si="220"/>
        <v>5245.6</v>
      </c>
      <c r="M674" s="289">
        <f t="shared" si="220"/>
        <v>5245.6</v>
      </c>
      <c r="N674" s="289">
        <f t="shared" si="220"/>
        <v>5245.6</v>
      </c>
      <c r="O674" s="289">
        <f t="shared" si="220"/>
        <v>5245.6</v>
      </c>
      <c r="P674" s="289">
        <f t="shared" si="220"/>
        <v>5245.6</v>
      </c>
    </row>
    <row r="675" spans="1:16" ht="105.75" customHeight="1" x14ac:dyDescent="0.25">
      <c r="A675" s="184"/>
      <c r="B675" s="173" t="s">
        <v>774</v>
      </c>
      <c r="C675" s="174" t="s">
        <v>805</v>
      </c>
      <c r="D675" s="174" t="s">
        <v>295</v>
      </c>
      <c r="E675" s="174" t="s">
        <v>183</v>
      </c>
      <c r="F675" s="175" t="s">
        <v>775</v>
      </c>
      <c r="G675" s="174" t="s">
        <v>345</v>
      </c>
      <c r="H675" s="179">
        <v>4798800</v>
      </c>
      <c r="I675" s="272">
        <v>5043.8</v>
      </c>
      <c r="J675" s="272">
        <v>5043.8</v>
      </c>
      <c r="K675" s="272">
        <v>5043.8</v>
      </c>
      <c r="L675" s="272">
        <v>5043.8</v>
      </c>
      <c r="M675" s="272">
        <v>5043.8</v>
      </c>
      <c r="N675" s="272">
        <v>5043.8</v>
      </c>
      <c r="O675" s="272">
        <v>5043.8</v>
      </c>
      <c r="P675" s="272">
        <v>5043.8</v>
      </c>
    </row>
    <row r="676" spans="1:16" ht="15.75" hidden="1" customHeight="1" x14ac:dyDescent="0.25">
      <c r="A676" s="184"/>
      <c r="B676" s="178" t="s">
        <v>368</v>
      </c>
      <c r="C676" s="174" t="s">
        <v>805</v>
      </c>
      <c r="D676" s="174" t="s">
        <v>295</v>
      </c>
      <c r="E676" s="174" t="s">
        <v>183</v>
      </c>
      <c r="F676" s="175" t="s">
        <v>776</v>
      </c>
      <c r="G676" s="174" t="s">
        <v>584</v>
      </c>
      <c r="H676" s="179">
        <v>0</v>
      </c>
      <c r="I676" s="272">
        <v>0</v>
      </c>
      <c r="L676" s="317"/>
      <c r="M676" s="317"/>
      <c r="N676" s="396"/>
      <c r="O676" s="397"/>
      <c r="P676" s="397"/>
    </row>
    <row r="677" spans="1:16" ht="60" x14ac:dyDescent="0.25">
      <c r="A677" s="184"/>
      <c r="B677" s="173" t="s">
        <v>777</v>
      </c>
      <c r="C677" s="174" t="s">
        <v>805</v>
      </c>
      <c r="D677" s="174" t="s">
        <v>295</v>
      </c>
      <c r="E677" s="174" t="s">
        <v>183</v>
      </c>
      <c r="F677" s="175" t="s">
        <v>775</v>
      </c>
      <c r="G677" s="174" t="s">
        <v>348</v>
      </c>
      <c r="H677" s="179">
        <v>192000</v>
      </c>
      <c r="I677" s="272">
        <v>201.8</v>
      </c>
      <c r="J677" s="272">
        <v>201.8</v>
      </c>
      <c r="K677" s="272">
        <v>201.8</v>
      </c>
      <c r="L677" s="272">
        <v>201.8</v>
      </c>
      <c r="M677" s="272">
        <v>201.8</v>
      </c>
      <c r="N677" s="272">
        <v>201.8</v>
      </c>
      <c r="O677" s="272">
        <v>201.8</v>
      </c>
      <c r="P677" s="272">
        <v>201.8</v>
      </c>
    </row>
    <row r="678" spans="1:16" x14ac:dyDescent="0.25">
      <c r="A678" s="184"/>
      <c r="B678" s="224" t="s">
        <v>778</v>
      </c>
      <c r="C678" s="174" t="s">
        <v>805</v>
      </c>
      <c r="D678" s="168" t="s">
        <v>295</v>
      </c>
      <c r="E678" s="168" t="s">
        <v>183</v>
      </c>
      <c r="F678" s="169"/>
      <c r="G678" s="168"/>
      <c r="H678" s="187">
        <f>H679+H680+H681</f>
        <v>1570000</v>
      </c>
      <c r="I678" s="289">
        <f>I679+I680+I681</f>
        <v>1275.4000000000001</v>
      </c>
      <c r="J678" s="289">
        <f t="shared" ref="J678:P678" si="221">J679+J680+J681</f>
        <v>1275.4000000000001</v>
      </c>
      <c r="K678" s="289">
        <f t="shared" si="221"/>
        <v>1275.4000000000001</v>
      </c>
      <c r="L678" s="289">
        <f t="shared" si="221"/>
        <v>1275.4000000000001</v>
      </c>
      <c r="M678" s="289">
        <f t="shared" si="221"/>
        <v>1275.4000000000001</v>
      </c>
      <c r="N678" s="289">
        <f t="shared" si="221"/>
        <v>1275.4000000000001</v>
      </c>
      <c r="O678" s="289">
        <f t="shared" si="221"/>
        <v>1275.4000000000001</v>
      </c>
      <c r="P678" s="289">
        <f t="shared" si="221"/>
        <v>1275.4000000000001</v>
      </c>
    </row>
    <row r="679" spans="1:16" ht="60" x14ac:dyDescent="0.25">
      <c r="A679" s="184"/>
      <c r="B679" s="173" t="s">
        <v>779</v>
      </c>
      <c r="C679" s="174" t="s">
        <v>805</v>
      </c>
      <c r="D679" s="174" t="s">
        <v>295</v>
      </c>
      <c r="E679" s="174" t="s">
        <v>183</v>
      </c>
      <c r="F679" s="175" t="s">
        <v>780</v>
      </c>
      <c r="G679" s="174" t="s">
        <v>348</v>
      </c>
      <c r="H679" s="179">
        <v>1564600</v>
      </c>
      <c r="I679" s="180">
        <v>1275.4000000000001</v>
      </c>
      <c r="J679" s="180">
        <v>1275.4000000000001</v>
      </c>
      <c r="K679" s="180">
        <v>1275.4000000000001</v>
      </c>
      <c r="L679" s="180">
        <v>1275.4000000000001</v>
      </c>
      <c r="M679" s="180">
        <v>1275.4000000000001</v>
      </c>
      <c r="N679" s="180">
        <v>1275.4000000000001</v>
      </c>
      <c r="O679" s="180">
        <v>1275.4000000000001</v>
      </c>
      <c r="P679" s="180">
        <v>1275.4000000000001</v>
      </c>
    </row>
    <row r="680" spans="1:16" ht="15.75" hidden="1" customHeight="1" x14ac:dyDescent="0.25">
      <c r="A680" s="184"/>
      <c r="B680" s="178" t="s">
        <v>349</v>
      </c>
      <c r="C680" s="174" t="s">
        <v>805</v>
      </c>
      <c r="D680" s="174" t="s">
        <v>295</v>
      </c>
      <c r="E680" s="174" t="s">
        <v>183</v>
      </c>
      <c r="F680" s="175" t="s">
        <v>781</v>
      </c>
      <c r="G680" s="174" t="s">
        <v>351</v>
      </c>
      <c r="H680" s="179">
        <v>0</v>
      </c>
      <c r="I680" s="272">
        <v>0</v>
      </c>
      <c r="L680" s="317"/>
      <c r="M680" s="317"/>
      <c r="N680" s="396"/>
      <c r="O680" s="397"/>
      <c r="P680" s="397"/>
    </row>
    <row r="681" spans="1:16" ht="45" hidden="1" customHeight="1" x14ac:dyDescent="0.25">
      <c r="A681" s="184"/>
      <c r="B681" s="173" t="s">
        <v>729</v>
      </c>
      <c r="C681" s="174" t="s">
        <v>805</v>
      </c>
      <c r="D681" s="174" t="s">
        <v>295</v>
      </c>
      <c r="E681" s="174" t="s">
        <v>183</v>
      </c>
      <c r="F681" s="175" t="s">
        <v>780</v>
      </c>
      <c r="G681" s="174" t="s">
        <v>353</v>
      </c>
      <c r="H681" s="179">
        <v>5400</v>
      </c>
      <c r="I681" s="272">
        <v>0</v>
      </c>
      <c r="L681" s="317"/>
      <c r="M681" s="317"/>
      <c r="N681" s="396"/>
      <c r="O681" s="397"/>
      <c r="P681" s="397"/>
    </row>
    <row r="682" spans="1:16" s="153" customFormat="1" ht="14.25" customHeight="1" x14ac:dyDescent="0.2">
      <c r="A682" s="184"/>
      <c r="B682" s="189" t="s">
        <v>733</v>
      </c>
      <c r="C682" s="194" t="s">
        <v>805</v>
      </c>
      <c r="D682" s="194" t="s">
        <v>295</v>
      </c>
      <c r="E682" s="194" t="s">
        <v>183</v>
      </c>
      <c r="F682" s="195"/>
      <c r="G682" s="194"/>
      <c r="H682" s="285">
        <f>H683</f>
        <v>435600</v>
      </c>
      <c r="I682" s="188">
        <f>I683</f>
        <v>663.3</v>
      </c>
      <c r="J682" s="188">
        <f t="shared" ref="J682:P682" si="222">J683</f>
        <v>1362.4</v>
      </c>
      <c r="K682" s="188">
        <f t="shared" si="222"/>
        <v>1362.4</v>
      </c>
      <c r="L682" s="188">
        <f t="shared" si="222"/>
        <v>1362.4</v>
      </c>
      <c r="M682" s="188">
        <f t="shared" si="222"/>
        <v>1362.4</v>
      </c>
      <c r="N682" s="188">
        <f t="shared" si="222"/>
        <v>1362.4</v>
      </c>
      <c r="O682" s="188">
        <f t="shared" si="222"/>
        <v>522.70000000000005</v>
      </c>
      <c r="P682" s="188">
        <f t="shared" si="222"/>
        <v>522.70000000000005</v>
      </c>
    </row>
    <row r="683" spans="1:16" ht="150" x14ac:dyDescent="0.25">
      <c r="A683" s="184"/>
      <c r="B683" s="173" t="s">
        <v>782</v>
      </c>
      <c r="C683" s="157" t="s">
        <v>805</v>
      </c>
      <c r="D683" s="157" t="s">
        <v>295</v>
      </c>
      <c r="E683" s="157" t="s">
        <v>183</v>
      </c>
      <c r="F683" s="199" t="s">
        <v>783</v>
      </c>
      <c r="G683" s="157" t="s">
        <v>345</v>
      </c>
      <c r="H683" s="286">
        <v>435600</v>
      </c>
      <c r="I683" s="272">
        <v>663.3</v>
      </c>
      <c r="J683" s="272">
        <v>1362.4</v>
      </c>
      <c r="K683" s="272">
        <v>1362.4</v>
      </c>
      <c r="L683" s="272">
        <v>1362.4</v>
      </c>
      <c r="M683" s="272">
        <v>1362.4</v>
      </c>
      <c r="N683" s="272">
        <v>1362.4</v>
      </c>
      <c r="O683" s="272">
        <v>522.70000000000005</v>
      </c>
      <c r="P683" s="272">
        <v>522.70000000000005</v>
      </c>
    </row>
    <row r="684" spans="1:16" x14ac:dyDescent="0.25">
      <c r="A684" s="184"/>
      <c r="B684" s="189" t="s">
        <v>318</v>
      </c>
      <c r="C684" s="168" t="s">
        <v>805</v>
      </c>
      <c r="D684" s="168" t="s">
        <v>210</v>
      </c>
      <c r="E684" s="174"/>
      <c r="F684" s="175"/>
      <c r="G684" s="168"/>
      <c r="H684" s="187">
        <f>H689</f>
        <v>210500</v>
      </c>
      <c r="I684" s="289">
        <f>I689</f>
        <v>293.89999999999998</v>
      </c>
      <c r="J684" s="289">
        <f t="shared" ref="J684:P684" si="223">J689</f>
        <v>293.89999999999998</v>
      </c>
      <c r="K684" s="289">
        <f t="shared" si="223"/>
        <v>293.89999999999998</v>
      </c>
      <c r="L684" s="289">
        <f t="shared" si="223"/>
        <v>293.89999999999998</v>
      </c>
      <c r="M684" s="289">
        <f t="shared" si="223"/>
        <v>293.89999999999998</v>
      </c>
      <c r="N684" s="289">
        <f t="shared" si="223"/>
        <v>293.89999999999998</v>
      </c>
      <c r="O684" s="289">
        <f t="shared" si="223"/>
        <v>293.89999999999998</v>
      </c>
      <c r="P684" s="289">
        <f t="shared" si="223"/>
        <v>293.89999999999998</v>
      </c>
    </row>
    <row r="685" spans="1:16" x14ac:dyDescent="0.25">
      <c r="A685" s="184"/>
      <c r="B685" s="189" t="s">
        <v>322</v>
      </c>
      <c r="C685" s="174" t="s">
        <v>805</v>
      </c>
      <c r="D685" s="174" t="s">
        <v>210</v>
      </c>
      <c r="E685" s="174" t="s">
        <v>292</v>
      </c>
      <c r="F685" s="175"/>
      <c r="G685" s="168"/>
      <c r="H685" s="187"/>
      <c r="I685" s="272">
        <v>293.89999999999998</v>
      </c>
      <c r="J685" s="272">
        <v>293.89999999999998</v>
      </c>
      <c r="K685" s="272">
        <v>293.89999999999998</v>
      </c>
      <c r="L685" s="272">
        <v>293.89999999999998</v>
      </c>
      <c r="M685" s="272">
        <v>293.89999999999998</v>
      </c>
      <c r="N685" s="272">
        <v>293.89999999999998</v>
      </c>
      <c r="O685" s="272">
        <v>293.89999999999998</v>
      </c>
      <c r="P685" s="272">
        <v>293.89999999999998</v>
      </c>
    </row>
    <row r="686" spans="1:16" ht="45" x14ac:dyDescent="0.25">
      <c r="A686" s="184"/>
      <c r="B686" s="173" t="s">
        <v>574</v>
      </c>
      <c r="C686" s="174" t="s">
        <v>805</v>
      </c>
      <c r="D686" s="174" t="s">
        <v>210</v>
      </c>
      <c r="E686" s="174" t="s">
        <v>292</v>
      </c>
      <c r="F686" s="175" t="s">
        <v>720</v>
      </c>
      <c r="G686" s="168"/>
      <c r="H686" s="187"/>
      <c r="I686" s="272">
        <v>293.89999999999998</v>
      </c>
      <c r="J686" s="272">
        <v>293.89999999999998</v>
      </c>
      <c r="K686" s="272">
        <v>293.89999999999998</v>
      </c>
      <c r="L686" s="272">
        <v>293.89999999999998</v>
      </c>
      <c r="M686" s="272">
        <v>293.89999999999998</v>
      </c>
      <c r="N686" s="272">
        <v>293.89999999999998</v>
      </c>
      <c r="O686" s="272">
        <v>293.89999999999998</v>
      </c>
      <c r="P686" s="272">
        <v>293.89999999999998</v>
      </c>
    </row>
    <row r="687" spans="1:16" ht="30" x14ac:dyDescent="0.25">
      <c r="A687" s="184"/>
      <c r="B687" s="173" t="s">
        <v>769</v>
      </c>
      <c r="C687" s="174" t="s">
        <v>805</v>
      </c>
      <c r="D687" s="174" t="s">
        <v>210</v>
      </c>
      <c r="E687" s="174" t="s">
        <v>292</v>
      </c>
      <c r="F687" s="175" t="s">
        <v>784</v>
      </c>
      <c r="G687" s="168"/>
      <c r="H687" s="187"/>
      <c r="I687" s="272">
        <v>293.89999999999998</v>
      </c>
      <c r="J687" s="272">
        <v>293.89999999999998</v>
      </c>
      <c r="K687" s="272">
        <v>293.89999999999998</v>
      </c>
      <c r="L687" s="272">
        <v>293.89999999999998</v>
      </c>
      <c r="M687" s="272">
        <v>293.89999999999998</v>
      </c>
      <c r="N687" s="272">
        <v>293.89999999999998</v>
      </c>
      <c r="O687" s="272">
        <v>293.89999999999998</v>
      </c>
      <c r="P687" s="272">
        <v>293.89999999999998</v>
      </c>
    </row>
    <row r="688" spans="1:16" ht="30" x14ac:dyDescent="0.25">
      <c r="A688" s="184"/>
      <c r="B688" s="173" t="s">
        <v>771</v>
      </c>
      <c r="C688" s="174" t="s">
        <v>805</v>
      </c>
      <c r="D688" s="174" t="s">
        <v>210</v>
      </c>
      <c r="E688" s="174" t="s">
        <v>292</v>
      </c>
      <c r="F688" s="175" t="s">
        <v>785</v>
      </c>
      <c r="G688" s="168"/>
      <c r="H688" s="187"/>
      <c r="I688" s="272">
        <v>293.89999999999998</v>
      </c>
      <c r="J688" s="272">
        <v>293.89999999999998</v>
      </c>
      <c r="K688" s="272">
        <v>293.89999999999998</v>
      </c>
      <c r="L688" s="272">
        <v>293.89999999999998</v>
      </c>
      <c r="M688" s="272">
        <v>293.89999999999998</v>
      </c>
      <c r="N688" s="272">
        <v>293.89999999999998</v>
      </c>
      <c r="O688" s="272">
        <v>293.89999999999998</v>
      </c>
      <c r="P688" s="272">
        <v>293.89999999999998</v>
      </c>
    </row>
    <row r="689" spans="1:16" ht="45" x14ac:dyDescent="0.25">
      <c r="A689" s="184"/>
      <c r="B689" s="211" t="s">
        <v>786</v>
      </c>
      <c r="C689" s="174" t="s">
        <v>805</v>
      </c>
      <c r="D689" s="174" t="s">
        <v>210</v>
      </c>
      <c r="E689" s="174" t="s">
        <v>292</v>
      </c>
      <c r="F689" s="175" t="s">
        <v>787</v>
      </c>
      <c r="G689" s="174" t="s">
        <v>480</v>
      </c>
      <c r="H689" s="179">
        <v>210500</v>
      </c>
      <c r="I689" s="272">
        <v>293.89999999999998</v>
      </c>
      <c r="J689" s="272">
        <v>293.89999999999998</v>
      </c>
      <c r="K689" s="272">
        <v>293.89999999999998</v>
      </c>
      <c r="L689" s="272">
        <v>293.89999999999998</v>
      </c>
      <c r="M689" s="272">
        <v>293.89999999999998</v>
      </c>
      <c r="N689" s="272">
        <v>293.89999999999998</v>
      </c>
      <c r="O689" s="272">
        <v>293.89999999999998</v>
      </c>
      <c r="P689" s="272">
        <v>293.89999999999998</v>
      </c>
    </row>
    <row r="690" spans="1:16" ht="52.5" customHeight="1" x14ac:dyDescent="0.25">
      <c r="A690" s="182">
        <v>17</v>
      </c>
      <c r="B690" s="361" t="s">
        <v>807</v>
      </c>
      <c r="C690" s="160" t="s">
        <v>808</v>
      </c>
      <c r="D690" s="160"/>
      <c r="E690" s="160"/>
      <c r="F690" s="251"/>
      <c r="G690" s="160"/>
      <c r="H690" s="261">
        <f>H691+H705</f>
        <v>7161100</v>
      </c>
      <c r="I690" s="262">
        <f>I691+I705</f>
        <v>7848.8</v>
      </c>
      <c r="J690" s="262">
        <f t="shared" ref="J690:P690" si="224">J691+J705</f>
        <v>8307.4500000000007</v>
      </c>
      <c r="K690" s="262">
        <f t="shared" si="224"/>
        <v>8307.4500000000007</v>
      </c>
      <c r="L690" s="262">
        <f t="shared" si="224"/>
        <v>8307.4500000000007</v>
      </c>
      <c r="M690" s="262">
        <f t="shared" si="224"/>
        <v>8307.4500000000007</v>
      </c>
      <c r="N690" s="262">
        <f t="shared" si="224"/>
        <v>8307.4500000000007</v>
      </c>
      <c r="O690" s="262">
        <f t="shared" si="224"/>
        <v>7759.3</v>
      </c>
      <c r="P690" s="262">
        <f t="shared" si="224"/>
        <v>7759.3</v>
      </c>
    </row>
    <row r="691" spans="1:16" x14ac:dyDescent="0.25">
      <c r="A691" s="284"/>
      <c r="B691" s="224" t="s">
        <v>307</v>
      </c>
      <c r="C691" s="174" t="s">
        <v>808</v>
      </c>
      <c r="D691" s="168" t="s">
        <v>295</v>
      </c>
      <c r="E691" s="168"/>
      <c r="F691" s="169"/>
      <c r="G691" s="168"/>
      <c r="H691" s="187">
        <f>H695+H699+H703</f>
        <v>6898000</v>
      </c>
      <c r="I691" s="289">
        <f>I695+I699+I703</f>
        <v>7614.3</v>
      </c>
      <c r="J691" s="289">
        <f t="shared" ref="J691:P691" si="225">J695+J699+J703</f>
        <v>8072.95</v>
      </c>
      <c r="K691" s="289">
        <f t="shared" si="225"/>
        <v>8072.95</v>
      </c>
      <c r="L691" s="289">
        <f t="shared" si="225"/>
        <v>8072.95</v>
      </c>
      <c r="M691" s="289">
        <f t="shared" si="225"/>
        <v>8072.95</v>
      </c>
      <c r="N691" s="289">
        <f t="shared" si="225"/>
        <v>8072.95</v>
      </c>
      <c r="O691" s="289">
        <f t="shared" si="225"/>
        <v>7524.8</v>
      </c>
      <c r="P691" s="289">
        <f t="shared" si="225"/>
        <v>7524.8</v>
      </c>
    </row>
    <row r="692" spans="1:16" ht="45" x14ac:dyDescent="0.25">
      <c r="A692" s="284"/>
      <c r="B692" s="173" t="s">
        <v>574</v>
      </c>
      <c r="C692" s="174" t="s">
        <v>808</v>
      </c>
      <c r="D692" s="174" t="s">
        <v>295</v>
      </c>
      <c r="E692" s="174" t="s">
        <v>183</v>
      </c>
      <c r="F692" s="175" t="s">
        <v>292</v>
      </c>
      <c r="G692" s="168"/>
      <c r="H692" s="187"/>
      <c r="I692" s="272">
        <f>I693</f>
        <v>7614.3000000000011</v>
      </c>
      <c r="J692" s="272">
        <f t="shared" ref="J692:P693" si="226">J693</f>
        <v>8072.9500000000007</v>
      </c>
      <c r="K692" s="272">
        <f t="shared" si="226"/>
        <v>8072.9500000000007</v>
      </c>
      <c r="L692" s="272">
        <f t="shared" si="226"/>
        <v>8072.9500000000007</v>
      </c>
      <c r="M692" s="272">
        <f t="shared" si="226"/>
        <v>8072.9500000000007</v>
      </c>
      <c r="N692" s="272">
        <f t="shared" si="226"/>
        <v>8072.9500000000007</v>
      </c>
      <c r="O692" s="272">
        <f t="shared" si="226"/>
        <v>7524.8000000000011</v>
      </c>
      <c r="P692" s="272">
        <f t="shared" si="226"/>
        <v>7524.8000000000011</v>
      </c>
    </row>
    <row r="693" spans="1:16" ht="30" x14ac:dyDescent="0.25">
      <c r="A693" s="284"/>
      <c r="B693" s="173" t="s">
        <v>769</v>
      </c>
      <c r="C693" s="174" t="s">
        <v>808</v>
      </c>
      <c r="D693" s="174" t="s">
        <v>295</v>
      </c>
      <c r="E693" s="174" t="s">
        <v>183</v>
      </c>
      <c r="F693" s="175" t="s">
        <v>770</v>
      </c>
      <c r="G693" s="168"/>
      <c r="H693" s="187"/>
      <c r="I693" s="272">
        <f>I694</f>
        <v>7614.3000000000011</v>
      </c>
      <c r="J693" s="272">
        <f t="shared" si="226"/>
        <v>8072.9500000000007</v>
      </c>
      <c r="K693" s="272">
        <f t="shared" si="226"/>
        <v>8072.9500000000007</v>
      </c>
      <c r="L693" s="272">
        <f t="shared" si="226"/>
        <v>8072.9500000000007</v>
      </c>
      <c r="M693" s="272">
        <f t="shared" si="226"/>
        <v>8072.9500000000007</v>
      </c>
      <c r="N693" s="272">
        <f t="shared" si="226"/>
        <v>8072.9500000000007</v>
      </c>
      <c r="O693" s="272">
        <f t="shared" si="226"/>
        <v>7524.8000000000011</v>
      </c>
      <c r="P693" s="272">
        <f t="shared" si="226"/>
        <v>7524.8000000000011</v>
      </c>
    </row>
    <row r="694" spans="1:16" ht="30" x14ac:dyDescent="0.25">
      <c r="A694" s="284"/>
      <c r="B694" s="173" t="s">
        <v>771</v>
      </c>
      <c r="C694" s="174" t="s">
        <v>808</v>
      </c>
      <c r="D694" s="174" t="s">
        <v>295</v>
      </c>
      <c r="E694" s="174" t="s">
        <v>183</v>
      </c>
      <c r="F694" s="175" t="s">
        <v>772</v>
      </c>
      <c r="G694" s="168"/>
      <c r="H694" s="187"/>
      <c r="I694" s="272">
        <f>I696+I698+I700+I702+I704</f>
        <v>7614.3000000000011</v>
      </c>
      <c r="J694" s="272">
        <f t="shared" ref="J694:P694" si="227">J696+J698+J700+J702+J704</f>
        <v>8072.9500000000007</v>
      </c>
      <c r="K694" s="272">
        <f t="shared" si="227"/>
        <v>8072.9500000000007</v>
      </c>
      <c r="L694" s="272">
        <f t="shared" si="227"/>
        <v>8072.9500000000007</v>
      </c>
      <c r="M694" s="272">
        <f t="shared" si="227"/>
        <v>8072.9500000000007</v>
      </c>
      <c r="N694" s="272">
        <f t="shared" si="227"/>
        <v>8072.9500000000007</v>
      </c>
      <c r="O694" s="272">
        <f t="shared" si="227"/>
        <v>7524.8000000000011</v>
      </c>
      <c r="P694" s="272">
        <f t="shared" si="227"/>
        <v>7524.8000000000011</v>
      </c>
    </row>
    <row r="695" spans="1:16" ht="28.5" x14ac:dyDescent="0.25">
      <c r="A695" s="184"/>
      <c r="B695" s="224" t="s">
        <v>773</v>
      </c>
      <c r="C695" s="168" t="s">
        <v>809</v>
      </c>
      <c r="D695" s="168" t="s">
        <v>295</v>
      </c>
      <c r="E695" s="168" t="s">
        <v>183</v>
      </c>
      <c r="F695" s="169"/>
      <c r="G695" s="168"/>
      <c r="H695" s="187">
        <f>H696+H697+H698</f>
        <v>4752300</v>
      </c>
      <c r="I695" s="289">
        <f>I696+I697+I698</f>
        <v>5420.8</v>
      </c>
      <c r="J695" s="289">
        <f t="shared" ref="J695:P695" si="228">J696+J697+J698</f>
        <v>5420.8</v>
      </c>
      <c r="K695" s="289">
        <f t="shared" si="228"/>
        <v>5420.8</v>
      </c>
      <c r="L695" s="289">
        <f t="shared" si="228"/>
        <v>5420.8</v>
      </c>
      <c r="M695" s="289">
        <f t="shared" si="228"/>
        <v>5420.8</v>
      </c>
      <c r="N695" s="289">
        <f t="shared" si="228"/>
        <v>5420.8</v>
      </c>
      <c r="O695" s="289">
        <f t="shared" si="228"/>
        <v>5420.8</v>
      </c>
      <c r="P695" s="289">
        <f t="shared" si="228"/>
        <v>5420.8</v>
      </c>
    </row>
    <row r="696" spans="1:16" ht="105" x14ac:dyDescent="0.25">
      <c r="A696" s="184"/>
      <c r="B696" s="173" t="s">
        <v>774</v>
      </c>
      <c r="C696" s="174" t="s">
        <v>808</v>
      </c>
      <c r="D696" s="174" t="s">
        <v>295</v>
      </c>
      <c r="E696" s="174" t="s">
        <v>183</v>
      </c>
      <c r="F696" s="175" t="s">
        <v>775</v>
      </c>
      <c r="G696" s="174" t="s">
        <v>345</v>
      </c>
      <c r="H696" s="179">
        <v>4569600</v>
      </c>
      <c r="I696" s="272">
        <v>5212.3</v>
      </c>
      <c r="J696" s="272">
        <v>5212.3</v>
      </c>
      <c r="K696" s="272">
        <v>5212.3</v>
      </c>
      <c r="L696" s="272">
        <v>5212.3</v>
      </c>
      <c r="M696" s="272">
        <v>5212.3</v>
      </c>
      <c r="N696" s="272">
        <v>5212.3</v>
      </c>
      <c r="O696" s="272">
        <v>5212.3</v>
      </c>
      <c r="P696" s="272">
        <v>5212.3</v>
      </c>
    </row>
    <row r="697" spans="1:16" ht="15.75" hidden="1" customHeight="1" x14ac:dyDescent="0.25">
      <c r="A697" s="184"/>
      <c r="B697" s="178" t="s">
        <v>368</v>
      </c>
      <c r="C697" s="174" t="s">
        <v>808</v>
      </c>
      <c r="D697" s="174" t="s">
        <v>295</v>
      </c>
      <c r="E697" s="174" t="s">
        <v>183</v>
      </c>
      <c r="F697" s="175" t="s">
        <v>776</v>
      </c>
      <c r="G697" s="174" t="s">
        <v>584</v>
      </c>
      <c r="H697" s="179">
        <v>0</v>
      </c>
      <c r="I697" s="272">
        <v>0</v>
      </c>
      <c r="L697" s="317"/>
      <c r="M697" s="317"/>
      <c r="N697" s="396"/>
      <c r="O697" s="397"/>
      <c r="P697" s="397"/>
    </row>
    <row r="698" spans="1:16" ht="60" x14ac:dyDescent="0.25">
      <c r="A698" s="184"/>
      <c r="B698" s="173" t="s">
        <v>777</v>
      </c>
      <c r="C698" s="174" t="s">
        <v>808</v>
      </c>
      <c r="D698" s="174" t="s">
        <v>295</v>
      </c>
      <c r="E698" s="174" t="s">
        <v>183</v>
      </c>
      <c r="F698" s="175" t="s">
        <v>775</v>
      </c>
      <c r="G698" s="174" t="s">
        <v>348</v>
      </c>
      <c r="H698" s="179">
        <v>182700</v>
      </c>
      <c r="I698" s="272">
        <v>208.5</v>
      </c>
      <c r="J698" s="272">
        <v>208.5</v>
      </c>
      <c r="K698" s="272">
        <v>208.5</v>
      </c>
      <c r="L698" s="272">
        <v>208.5</v>
      </c>
      <c r="M698" s="272">
        <v>208.5</v>
      </c>
      <c r="N698" s="272">
        <v>208.5</v>
      </c>
      <c r="O698" s="272">
        <v>208.5</v>
      </c>
      <c r="P698" s="272">
        <v>208.5</v>
      </c>
    </row>
    <row r="699" spans="1:16" x14ac:dyDescent="0.25">
      <c r="A699" s="184"/>
      <c r="B699" s="224" t="s">
        <v>778</v>
      </c>
      <c r="C699" s="168" t="s">
        <v>808</v>
      </c>
      <c r="D699" s="168" t="s">
        <v>295</v>
      </c>
      <c r="E699" s="168" t="s">
        <v>183</v>
      </c>
      <c r="F699" s="169"/>
      <c r="G699" s="168"/>
      <c r="H699" s="187">
        <f>H700+H701+H702</f>
        <v>1884700</v>
      </c>
      <c r="I699" s="289">
        <f>I700+I701+I702</f>
        <v>1771.3999999999999</v>
      </c>
      <c r="J699" s="289">
        <f t="shared" ref="J699:P699" si="229">J700+J701+J702</f>
        <v>1771.3999999999999</v>
      </c>
      <c r="K699" s="289">
        <f t="shared" si="229"/>
        <v>1771.3999999999999</v>
      </c>
      <c r="L699" s="289">
        <f t="shared" si="229"/>
        <v>1771.3999999999999</v>
      </c>
      <c r="M699" s="289">
        <f t="shared" si="229"/>
        <v>1771.3999999999999</v>
      </c>
      <c r="N699" s="289">
        <f t="shared" si="229"/>
        <v>1771.3999999999999</v>
      </c>
      <c r="O699" s="289">
        <f t="shared" si="229"/>
        <v>1771.3999999999999</v>
      </c>
      <c r="P699" s="289">
        <f t="shared" si="229"/>
        <v>1771.3999999999999</v>
      </c>
    </row>
    <row r="700" spans="1:16" ht="42" customHeight="1" x14ac:dyDescent="0.25">
      <c r="A700" s="184"/>
      <c r="B700" s="173" t="s">
        <v>779</v>
      </c>
      <c r="C700" s="174" t="s">
        <v>808</v>
      </c>
      <c r="D700" s="174" t="s">
        <v>295</v>
      </c>
      <c r="E700" s="174" t="s">
        <v>183</v>
      </c>
      <c r="F700" s="175" t="s">
        <v>780</v>
      </c>
      <c r="G700" s="174" t="s">
        <v>348</v>
      </c>
      <c r="H700" s="179">
        <v>1879300</v>
      </c>
      <c r="I700" s="180">
        <v>1753.3</v>
      </c>
      <c r="J700" s="180">
        <v>1753.3</v>
      </c>
      <c r="K700" s="180">
        <v>1753.3</v>
      </c>
      <c r="L700" s="180">
        <v>1753.3</v>
      </c>
      <c r="M700" s="180">
        <v>1753.3</v>
      </c>
      <c r="N700" s="180">
        <v>1753.3</v>
      </c>
      <c r="O700" s="180">
        <v>1753.3</v>
      </c>
      <c r="P700" s="180">
        <v>1753.3</v>
      </c>
    </row>
    <row r="701" spans="1:16" ht="15.75" hidden="1" customHeight="1" x14ac:dyDescent="0.25">
      <c r="A701" s="184"/>
      <c r="B701" s="178" t="s">
        <v>349</v>
      </c>
      <c r="C701" s="174" t="s">
        <v>808</v>
      </c>
      <c r="D701" s="174" t="s">
        <v>295</v>
      </c>
      <c r="E701" s="174" t="s">
        <v>183</v>
      </c>
      <c r="F701" s="175" t="s">
        <v>781</v>
      </c>
      <c r="G701" s="174" t="s">
        <v>351</v>
      </c>
      <c r="H701" s="179">
        <v>0</v>
      </c>
      <c r="I701" s="272"/>
      <c r="L701" s="317"/>
      <c r="M701" s="317"/>
      <c r="N701" s="396"/>
      <c r="O701" s="397"/>
      <c r="P701" s="397"/>
    </row>
    <row r="702" spans="1:16" ht="45" x14ac:dyDescent="0.25">
      <c r="A702" s="184"/>
      <c r="B702" s="173" t="s">
        <v>729</v>
      </c>
      <c r="C702" s="174" t="s">
        <v>808</v>
      </c>
      <c r="D702" s="174" t="s">
        <v>295</v>
      </c>
      <c r="E702" s="174" t="s">
        <v>183</v>
      </c>
      <c r="F702" s="175" t="s">
        <v>780</v>
      </c>
      <c r="G702" s="174" t="s">
        <v>353</v>
      </c>
      <c r="H702" s="179">
        <v>5400</v>
      </c>
      <c r="I702" s="272">
        <v>18.100000000000001</v>
      </c>
      <c r="J702" s="272">
        <v>18.100000000000001</v>
      </c>
      <c r="K702" s="272">
        <v>18.100000000000001</v>
      </c>
      <c r="L702" s="272">
        <v>18.100000000000001</v>
      </c>
      <c r="M702" s="272">
        <v>18.100000000000001</v>
      </c>
      <c r="N702" s="272">
        <v>18.100000000000001</v>
      </c>
      <c r="O702" s="272">
        <v>18.100000000000001</v>
      </c>
      <c r="P702" s="272">
        <v>18.100000000000001</v>
      </c>
    </row>
    <row r="703" spans="1:16" s="153" customFormat="1" ht="14.25" customHeight="1" x14ac:dyDescent="0.2">
      <c r="A703" s="184"/>
      <c r="B703" s="189" t="s">
        <v>733</v>
      </c>
      <c r="C703" s="194" t="s">
        <v>808</v>
      </c>
      <c r="D703" s="194" t="s">
        <v>295</v>
      </c>
      <c r="E703" s="194" t="s">
        <v>183</v>
      </c>
      <c r="F703" s="195"/>
      <c r="G703" s="194"/>
      <c r="H703" s="285">
        <f>H704</f>
        <v>261000</v>
      </c>
      <c r="I703" s="188">
        <f>I704</f>
        <v>422.1</v>
      </c>
      <c r="J703" s="188">
        <f t="shared" ref="J703:P703" si="230">J704</f>
        <v>880.75</v>
      </c>
      <c r="K703" s="188">
        <f t="shared" si="230"/>
        <v>880.75</v>
      </c>
      <c r="L703" s="188">
        <f t="shared" si="230"/>
        <v>880.75</v>
      </c>
      <c r="M703" s="188">
        <f t="shared" si="230"/>
        <v>880.75</v>
      </c>
      <c r="N703" s="188">
        <f t="shared" si="230"/>
        <v>880.75</v>
      </c>
      <c r="O703" s="188">
        <f t="shared" si="230"/>
        <v>332.6</v>
      </c>
      <c r="P703" s="188">
        <f t="shared" si="230"/>
        <v>332.6</v>
      </c>
    </row>
    <row r="704" spans="1:16" ht="150" x14ac:dyDescent="0.25">
      <c r="A704" s="184"/>
      <c r="B704" s="173" t="s">
        <v>782</v>
      </c>
      <c r="C704" s="157" t="s">
        <v>808</v>
      </c>
      <c r="D704" s="157" t="s">
        <v>295</v>
      </c>
      <c r="E704" s="157" t="s">
        <v>183</v>
      </c>
      <c r="F704" s="199" t="s">
        <v>783</v>
      </c>
      <c r="G704" s="157" t="s">
        <v>345</v>
      </c>
      <c r="H704" s="286">
        <v>261000</v>
      </c>
      <c r="I704" s="272">
        <v>422.1</v>
      </c>
      <c r="J704" s="272">
        <v>880.75</v>
      </c>
      <c r="K704" s="272">
        <v>880.75</v>
      </c>
      <c r="L704" s="272">
        <v>880.75</v>
      </c>
      <c r="M704" s="272">
        <v>880.75</v>
      </c>
      <c r="N704" s="272">
        <v>880.75</v>
      </c>
      <c r="O704" s="272">
        <v>332.6</v>
      </c>
      <c r="P704" s="272">
        <v>332.6</v>
      </c>
    </row>
    <row r="705" spans="1:16" x14ac:dyDescent="0.25">
      <c r="A705" s="184"/>
      <c r="B705" s="189" t="s">
        <v>318</v>
      </c>
      <c r="C705" s="168" t="s">
        <v>808</v>
      </c>
      <c r="D705" s="168" t="s">
        <v>210</v>
      </c>
      <c r="E705" s="174"/>
      <c r="F705" s="175"/>
      <c r="G705" s="168"/>
      <c r="H705" s="187">
        <f>H710</f>
        <v>263100</v>
      </c>
      <c r="I705" s="289">
        <f>I710</f>
        <v>234.5</v>
      </c>
      <c r="J705" s="289">
        <f t="shared" ref="J705:P705" si="231">J710</f>
        <v>234.5</v>
      </c>
      <c r="K705" s="289">
        <f t="shared" si="231"/>
        <v>234.5</v>
      </c>
      <c r="L705" s="289">
        <f t="shared" si="231"/>
        <v>234.5</v>
      </c>
      <c r="M705" s="289">
        <f t="shared" si="231"/>
        <v>234.5</v>
      </c>
      <c r="N705" s="289">
        <f t="shared" si="231"/>
        <v>234.5</v>
      </c>
      <c r="O705" s="289">
        <f t="shared" si="231"/>
        <v>234.5</v>
      </c>
      <c r="P705" s="289">
        <f t="shared" si="231"/>
        <v>234.5</v>
      </c>
    </row>
    <row r="706" spans="1:16" x14ac:dyDescent="0.25">
      <c r="A706" s="184"/>
      <c r="B706" s="189" t="s">
        <v>322</v>
      </c>
      <c r="C706" s="174" t="s">
        <v>808</v>
      </c>
      <c r="D706" s="174" t="s">
        <v>210</v>
      </c>
      <c r="E706" s="174" t="s">
        <v>292</v>
      </c>
      <c r="F706" s="175"/>
      <c r="G706" s="168"/>
      <c r="H706" s="187"/>
      <c r="I706" s="272">
        <v>234.5</v>
      </c>
      <c r="J706" s="272">
        <v>234.5</v>
      </c>
      <c r="K706" s="272">
        <v>234.5</v>
      </c>
      <c r="L706" s="272">
        <v>234.5</v>
      </c>
      <c r="M706" s="272">
        <v>234.5</v>
      </c>
      <c r="N706" s="272">
        <v>234.5</v>
      </c>
      <c r="O706" s="272">
        <v>234.5</v>
      </c>
      <c r="P706" s="272">
        <v>234.5</v>
      </c>
    </row>
    <row r="707" spans="1:16" ht="45" x14ac:dyDescent="0.25">
      <c r="A707" s="184"/>
      <c r="B707" s="173" t="s">
        <v>574</v>
      </c>
      <c r="C707" s="174" t="s">
        <v>808</v>
      </c>
      <c r="D707" s="174" t="s">
        <v>210</v>
      </c>
      <c r="E707" s="174" t="s">
        <v>292</v>
      </c>
      <c r="F707" s="175" t="s">
        <v>720</v>
      </c>
      <c r="G707" s="168"/>
      <c r="H707" s="187"/>
      <c r="I707" s="272">
        <v>234.5</v>
      </c>
      <c r="J707" s="272">
        <v>234.5</v>
      </c>
      <c r="K707" s="272">
        <v>234.5</v>
      </c>
      <c r="L707" s="272">
        <v>234.5</v>
      </c>
      <c r="M707" s="272">
        <v>234.5</v>
      </c>
      <c r="N707" s="272">
        <v>234.5</v>
      </c>
      <c r="O707" s="272">
        <v>234.5</v>
      </c>
      <c r="P707" s="272">
        <v>234.5</v>
      </c>
    </row>
    <row r="708" spans="1:16" ht="30" x14ac:dyDescent="0.25">
      <c r="A708" s="184"/>
      <c r="B708" s="173" t="s">
        <v>769</v>
      </c>
      <c r="C708" s="174" t="s">
        <v>808</v>
      </c>
      <c r="D708" s="174" t="s">
        <v>210</v>
      </c>
      <c r="E708" s="174" t="s">
        <v>292</v>
      </c>
      <c r="F708" s="175" t="s">
        <v>784</v>
      </c>
      <c r="G708" s="168"/>
      <c r="H708" s="187"/>
      <c r="I708" s="272">
        <v>234.5</v>
      </c>
      <c r="J708" s="272">
        <v>234.5</v>
      </c>
      <c r="K708" s="272">
        <v>234.5</v>
      </c>
      <c r="L708" s="272">
        <v>234.5</v>
      </c>
      <c r="M708" s="272">
        <v>234.5</v>
      </c>
      <c r="N708" s="272">
        <v>234.5</v>
      </c>
      <c r="O708" s="272">
        <v>234.5</v>
      </c>
      <c r="P708" s="272">
        <v>234.5</v>
      </c>
    </row>
    <row r="709" spans="1:16" ht="30" x14ac:dyDescent="0.25">
      <c r="A709" s="184"/>
      <c r="B709" s="173" t="s">
        <v>771</v>
      </c>
      <c r="C709" s="174" t="s">
        <v>808</v>
      </c>
      <c r="D709" s="174" t="s">
        <v>210</v>
      </c>
      <c r="E709" s="174" t="s">
        <v>292</v>
      </c>
      <c r="F709" s="175" t="s">
        <v>785</v>
      </c>
      <c r="G709" s="168"/>
      <c r="H709" s="187"/>
      <c r="I709" s="272">
        <v>234.5</v>
      </c>
      <c r="J709" s="272">
        <v>234.5</v>
      </c>
      <c r="K709" s="272">
        <v>234.5</v>
      </c>
      <c r="L709" s="272">
        <v>234.5</v>
      </c>
      <c r="M709" s="272">
        <v>234.5</v>
      </c>
      <c r="N709" s="272">
        <v>234.5</v>
      </c>
      <c r="O709" s="272">
        <v>234.5</v>
      </c>
      <c r="P709" s="272">
        <v>234.5</v>
      </c>
    </row>
    <row r="710" spans="1:16" ht="45" x14ac:dyDescent="0.25">
      <c r="A710" s="184"/>
      <c r="B710" s="211" t="s">
        <v>786</v>
      </c>
      <c r="C710" s="174" t="s">
        <v>808</v>
      </c>
      <c r="D710" s="174" t="s">
        <v>210</v>
      </c>
      <c r="E710" s="174" t="s">
        <v>292</v>
      </c>
      <c r="F710" s="175" t="s">
        <v>787</v>
      </c>
      <c r="G710" s="174" t="s">
        <v>480</v>
      </c>
      <c r="H710" s="179">
        <v>263100</v>
      </c>
      <c r="I710" s="272">
        <v>234.5</v>
      </c>
      <c r="J710" s="272">
        <v>234.5</v>
      </c>
      <c r="K710" s="272">
        <v>234.5</v>
      </c>
      <c r="L710" s="272">
        <v>234.5</v>
      </c>
      <c r="M710" s="272">
        <v>234.5</v>
      </c>
      <c r="N710" s="272">
        <v>234.5</v>
      </c>
      <c r="O710" s="272">
        <v>234.5</v>
      </c>
      <c r="P710" s="272">
        <v>234.5</v>
      </c>
    </row>
    <row r="711" spans="1:16" ht="42.75" x14ac:dyDescent="0.25">
      <c r="A711" s="182">
        <v>18</v>
      </c>
      <c r="B711" s="361" t="s">
        <v>810</v>
      </c>
      <c r="C711" s="160" t="s">
        <v>811</v>
      </c>
      <c r="D711" s="160"/>
      <c r="E711" s="160"/>
      <c r="F711" s="251"/>
      <c r="G711" s="160"/>
      <c r="H711" s="261">
        <f>H712+H726</f>
        <v>5644100</v>
      </c>
      <c r="I711" s="262">
        <f>I712+I726</f>
        <v>5975</v>
      </c>
      <c r="J711" s="262">
        <f t="shared" ref="J711:P711" si="232">J712+J726</f>
        <v>6429.7599999999993</v>
      </c>
      <c r="K711" s="262">
        <f t="shared" si="232"/>
        <v>6429.7599999999993</v>
      </c>
      <c r="L711" s="262">
        <f t="shared" si="232"/>
        <v>6429.7599999999993</v>
      </c>
      <c r="M711" s="262">
        <f t="shared" si="232"/>
        <v>6429.7599999999993</v>
      </c>
      <c r="N711" s="262">
        <f t="shared" si="232"/>
        <v>6429.7599999999993</v>
      </c>
      <c r="O711" s="262">
        <f t="shared" si="232"/>
        <v>5884</v>
      </c>
      <c r="P711" s="262">
        <f t="shared" si="232"/>
        <v>5884</v>
      </c>
    </row>
    <row r="712" spans="1:16" x14ac:dyDescent="0.25">
      <c r="A712" s="284"/>
      <c r="B712" s="224" t="s">
        <v>307</v>
      </c>
      <c r="C712" s="168" t="s">
        <v>811</v>
      </c>
      <c r="D712" s="168" t="s">
        <v>295</v>
      </c>
      <c r="E712" s="168"/>
      <c r="F712" s="169"/>
      <c r="G712" s="168"/>
      <c r="H712" s="187">
        <f>H716+H720+H724</f>
        <v>5492600</v>
      </c>
      <c r="I712" s="289">
        <f>I716+I720+I724</f>
        <v>5793.2</v>
      </c>
      <c r="J712" s="289">
        <f t="shared" ref="J712:P712" si="233">J716+J720+J724</f>
        <v>6247.9599999999991</v>
      </c>
      <c r="K712" s="289">
        <f t="shared" si="233"/>
        <v>6247.9599999999991</v>
      </c>
      <c r="L712" s="289">
        <f t="shared" si="233"/>
        <v>6247.9599999999991</v>
      </c>
      <c r="M712" s="289">
        <f t="shared" si="233"/>
        <v>6247.9599999999991</v>
      </c>
      <c r="N712" s="289">
        <f t="shared" si="233"/>
        <v>6247.9599999999991</v>
      </c>
      <c r="O712" s="289">
        <f t="shared" si="233"/>
        <v>5702.2</v>
      </c>
      <c r="P712" s="289">
        <f t="shared" si="233"/>
        <v>5702.2</v>
      </c>
    </row>
    <row r="713" spans="1:16" ht="45" x14ac:dyDescent="0.25">
      <c r="A713" s="284"/>
      <c r="B713" s="173" t="s">
        <v>574</v>
      </c>
      <c r="C713" s="174" t="s">
        <v>811</v>
      </c>
      <c r="D713" s="174" t="s">
        <v>295</v>
      </c>
      <c r="E713" s="174" t="s">
        <v>183</v>
      </c>
      <c r="F713" s="175" t="s">
        <v>292</v>
      </c>
      <c r="G713" s="168"/>
      <c r="H713" s="187"/>
      <c r="I713" s="272">
        <f>I714</f>
        <v>5793.2</v>
      </c>
      <c r="J713" s="272">
        <f t="shared" ref="J713:P714" si="234">J714</f>
        <v>6247.9599999999991</v>
      </c>
      <c r="K713" s="272">
        <f t="shared" si="234"/>
        <v>6247.9599999999991</v>
      </c>
      <c r="L713" s="272">
        <f t="shared" si="234"/>
        <v>6247.9599999999991</v>
      </c>
      <c r="M713" s="272">
        <f t="shared" si="234"/>
        <v>6247.9599999999991</v>
      </c>
      <c r="N713" s="272">
        <f t="shared" si="234"/>
        <v>6247.9599999999991</v>
      </c>
      <c r="O713" s="272">
        <f t="shared" si="234"/>
        <v>5702.2</v>
      </c>
      <c r="P713" s="272">
        <f t="shared" si="234"/>
        <v>5702.2</v>
      </c>
    </row>
    <row r="714" spans="1:16" ht="30" x14ac:dyDescent="0.25">
      <c r="A714" s="284"/>
      <c r="B714" s="173" t="s">
        <v>769</v>
      </c>
      <c r="C714" s="174" t="s">
        <v>811</v>
      </c>
      <c r="D714" s="174" t="s">
        <v>295</v>
      </c>
      <c r="E714" s="174" t="s">
        <v>183</v>
      </c>
      <c r="F714" s="175" t="s">
        <v>770</v>
      </c>
      <c r="G714" s="168"/>
      <c r="H714" s="187"/>
      <c r="I714" s="272">
        <f>I715</f>
        <v>5793.2</v>
      </c>
      <c r="J714" s="272">
        <f t="shared" si="234"/>
        <v>6247.9599999999991</v>
      </c>
      <c r="K714" s="272">
        <f t="shared" si="234"/>
        <v>6247.9599999999991</v>
      </c>
      <c r="L714" s="272">
        <f t="shared" si="234"/>
        <v>6247.9599999999991</v>
      </c>
      <c r="M714" s="272">
        <f t="shared" si="234"/>
        <v>6247.9599999999991</v>
      </c>
      <c r="N714" s="272">
        <f t="shared" si="234"/>
        <v>6247.9599999999991</v>
      </c>
      <c r="O714" s="272">
        <f t="shared" si="234"/>
        <v>5702.2</v>
      </c>
      <c r="P714" s="272">
        <f t="shared" si="234"/>
        <v>5702.2</v>
      </c>
    </row>
    <row r="715" spans="1:16" ht="30" x14ac:dyDescent="0.25">
      <c r="A715" s="284"/>
      <c r="B715" s="173" t="s">
        <v>771</v>
      </c>
      <c r="C715" s="174" t="s">
        <v>811</v>
      </c>
      <c r="D715" s="174" t="s">
        <v>295</v>
      </c>
      <c r="E715" s="174" t="s">
        <v>183</v>
      </c>
      <c r="F715" s="175" t="s">
        <v>772</v>
      </c>
      <c r="G715" s="168"/>
      <c r="H715" s="187"/>
      <c r="I715" s="272">
        <f>I717+I719+I721+I723+I725</f>
        <v>5793.2</v>
      </c>
      <c r="J715" s="272">
        <f t="shared" ref="J715:P715" si="235">J717+J719+J721+J723+J725</f>
        <v>6247.9599999999991</v>
      </c>
      <c r="K715" s="272">
        <f t="shared" si="235"/>
        <v>6247.9599999999991</v>
      </c>
      <c r="L715" s="272">
        <f t="shared" si="235"/>
        <v>6247.9599999999991</v>
      </c>
      <c r="M715" s="272">
        <f t="shared" si="235"/>
        <v>6247.9599999999991</v>
      </c>
      <c r="N715" s="272">
        <f t="shared" si="235"/>
        <v>6247.9599999999991</v>
      </c>
      <c r="O715" s="272">
        <f t="shared" si="235"/>
        <v>5702.2</v>
      </c>
      <c r="P715" s="272">
        <f t="shared" si="235"/>
        <v>5702.2</v>
      </c>
    </row>
    <row r="716" spans="1:16" ht="28.5" x14ac:dyDescent="0.25">
      <c r="A716" s="184"/>
      <c r="B716" s="224" t="s">
        <v>773</v>
      </c>
      <c r="C716" s="168" t="s">
        <v>811</v>
      </c>
      <c r="D716" s="168" t="s">
        <v>295</v>
      </c>
      <c r="E716" s="168" t="s">
        <v>183</v>
      </c>
      <c r="F716" s="169"/>
      <c r="G716" s="168"/>
      <c r="H716" s="187">
        <f>H717+H718+H719</f>
        <v>4073800</v>
      </c>
      <c r="I716" s="289">
        <f>I717+I718+I719</f>
        <v>4359.5999999999995</v>
      </c>
      <c r="J716" s="289">
        <f t="shared" ref="J716:P716" si="236">J717+J718+J719</f>
        <v>4359.5999999999995</v>
      </c>
      <c r="K716" s="289">
        <f t="shared" si="236"/>
        <v>4359.5999999999995</v>
      </c>
      <c r="L716" s="289">
        <f t="shared" si="236"/>
        <v>4359.5999999999995</v>
      </c>
      <c r="M716" s="289">
        <f t="shared" si="236"/>
        <v>4359.5999999999995</v>
      </c>
      <c r="N716" s="289">
        <f t="shared" si="236"/>
        <v>4359.5999999999995</v>
      </c>
      <c r="O716" s="289">
        <f t="shared" si="236"/>
        <v>4359.5999999999995</v>
      </c>
      <c r="P716" s="289">
        <f t="shared" si="236"/>
        <v>4359.5999999999995</v>
      </c>
    </row>
    <row r="717" spans="1:16" ht="102" customHeight="1" x14ac:dyDescent="0.25">
      <c r="A717" s="184"/>
      <c r="B717" s="173" t="s">
        <v>774</v>
      </c>
      <c r="C717" s="174" t="s">
        <v>811</v>
      </c>
      <c r="D717" s="174" t="s">
        <v>295</v>
      </c>
      <c r="E717" s="174" t="s">
        <v>183</v>
      </c>
      <c r="F717" s="175" t="s">
        <v>775</v>
      </c>
      <c r="G717" s="174" t="s">
        <v>345</v>
      </c>
      <c r="H717" s="179">
        <v>3917100</v>
      </c>
      <c r="I717" s="272">
        <v>4191.8999999999996</v>
      </c>
      <c r="J717" s="272">
        <v>4191.8999999999996</v>
      </c>
      <c r="K717" s="272">
        <v>4191.8999999999996</v>
      </c>
      <c r="L717" s="272">
        <v>4191.8999999999996</v>
      </c>
      <c r="M717" s="272">
        <v>4191.8999999999996</v>
      </c>
      <c r="N717" s="272">
        <v>4191.8999999999996</v>
      </c>
      <c r="O717" s="272">
        <v>4191.8999999999996</v>
      </c>
      <c r="P717" s="272">
        <v>4191.8999999999996</v>
      </c>
    </row>
    <row r="718" spans="1:16" ht="15.75" hidden="1" customHeight="1" x14ac:dyDescent="0.25">
      <c r="A718" s="184"/>
      <c r="B718" s="178" t="s">
        <v>368</v>
      </c>
      <c r="C718" s="174" t="s">
        <v>811</v>
      </c>
      <c r="D718" s="174" t="s">
        <v>295</v>
      </c>
      <c r="E718" s="174" t="s">
        <v>183</v>
      </c>
      <c r="F718" s="175" t="s">
        <v>776</v>
      </c>
      <c r="G718" s="174" t="s">
        <v>584</v>
      </c>
      <c r="H718" s="179">
        <v>0</v>
      </c>
      <c r="I718" s="272">
        <v>0</v>
      </c>
      <c r="L718" s="317"/>
      <c r="M718" s="317"/>
      <c r="N718" s="396"/>
      <c r="O718" s="397"/>
      <c r="P718" s="397"/>
    </row>
    <row r="719" spans="1:16" ht="60" x14ac:dyDescent="0.25">
      <c r="A719" s="184"/>
      <c r="B719" s="173" t="s">
        <v>777</v>
      </c>
      <c r="C719" s="174" t="s">
        <v>811</v>
      </c>
      <c r="D719" s="174" t="s">
        <v>295</v>
      </c>
      <c r="E719" s="174" t="s">
        <v>183</v>
      </c>
      <c r="F719" s="175" t="s">
        <v>775</v>
      </c>
      <c r="G719" s="174" t="s">
        <v>348</v>
      </c>
      <c r="H719" s="179">
        <v>156700</v>
      </c>
      <c r="I719" s="272">
        <v>167.7</v>
      </c>
      <c r="J719" s="272">
        <v>167.7</v>
      </c>
      <c r="K719" s="272">
        <v>167.7</v>
      </c>
      <c r="L719" s="272">
        <v>167.7</v>
      </c>
      <c r="M719" s="272">
        <v>167.7</v>
      </c>
      <c r="N719" s="272">
        <v>167.7</v>
      </c>
      <c r="O719" s="272">
        <v>167.7</v>
      </c>
      <c r="P719" s="272">
        <v>167.7</v>
      </c>
    </row>
    <row r="720" spans="1:16" x14ac:dyDescent="0.25">
      <c r="A720" s="184"/>
      <c r="B720" s="224" t="s">
        <v>778</v>
      </c>
      <c r="C720" s="168" t="s">
        <v>811</v>
      </c>
      <c r="D720" s="168" t="s">
        <v>295</v>
      </c>
      <c r="E720" s="168" t="s">
        <v>183</v>
      </c>
      <c r="F720" s="169"/>
      <c r="G720" s="168"/>
      <c r="H720" s="187">
        <f>H721+H722+H723</f>
        <v>1193300</v>
      </c>
      <c r="I720" s="289">
        <f>I721+I722+I723</f>
        <v>1004</v>
      </c>
      <c r="J720" s="289">
        <f t="shared" ref="J720:P720" si="237">J721+J722+J723</f>
        <v>1004</v>
      </c>
      <c r="K720" s="289">
        <f t="shared" si="237"/>
        <v>1004</v>
      </c>
      <c r="L720" s="289">
        <f t="shared" si="237"/>
        <v>1004</v>
      </c>
      <c r="M720" s="289">
        <f t="shared" si="237"/>
        <v>1004</v>
      </c>
      <c r="N720" s="289">
        <f t="shared" si="237"/>
        <v>1004</v>
      </c>
      <c r="O720" s="289">
        <f t="shared" si="237"/>
        <v>1004</v>
      </c>
      <c r="P720" s="289">
        <f t="shared" si="237"/>
        <v>1004</v>
      </c>
    </row>
    <row r="721" spans="1:16" ht="64.5" customHeight="1" x14ac:dyDescent="0.25">
      <c r="A721" s="184"/>
      <c r="B721" s="173" t="s">
        <v>779</v>
      </c>
      <c r="C721" s="174" t="s">
        <v>811</v>
      </c>
      <c r="D721" s="174" t="s">
        <v>295</v>
      </c>
      <c r="E721" s="174" t="s">
        <v>183</v>
      </c>
      <c r="F721" s="175" t="s">
        <v>780</v>
      </c>
      <c r="G721" s="174" t="s">
        <v>348</v>
      </c>
      <c r="H721" s="179">
        <v>1183300</v>
      </c>
      <c r="I721" s="180">
        <v>985.1</v>
      </c>
      <c r="J721" s="180">
        <v>985.1</v>
      </c>
      <c r="K721" s="180">
        <v>985.1</v>
      </c>
      <c r="L721" s="180">
        <v>985.1</v>
      </c>
      <c r="M721" s="180">
        <v>985.1</v>
      </c>
      <c r="N721" s="180">
        <v>985.1</v>
      </c>
      <c r="O721" s="180">
        <v>985.1</v>
      </c>
      <c r="P721" s="180">
        <v>985.1</v>
      </c>
    </row>
    <row r="722" spans="1:16" ht="15.75" hidden="1" customHeight="1" x14ac:dyDescent="0.25">
      <c r="A722" s="184"/>
      <c r="B722" s="178" t="s">
        <v>349</v>
      </c>
      <c r="C722" s="174" t="s">
        <v>811</v>
      </c>
      <c r="D722" s="174" t="s">
        <v>295</v>
      </c>
      <c r="E722" s="174" t="s">
        <v>183</v>
      </c>
      <c r="F722" s="175" t="s">
        <v>781</v>
      </c>
      <c r="G722" s="174" t="s">
        <v>351</v>
      </c>
      <c r="H722" s="179">
        <v>0</v>
      </c>
      <c r="I722" s="272"/>
      <c r="L722" s="317"/>
      <c r="M722" s="317"/>
      <c r="N722" s="396"/>
      <c r="O722" s="397"/>
      <c r="P722" s="397"/>
    </row>
    <row r="723" spans="1:16" ht="45" x14ac:dyDescent="0.25">
      <c r="A723" s="184"/>
      <c r="B723" s="173" t="s">
        <v>729</v>
      </c>
      <c r="C723" s="174" t="s">
        <v>811</v>
      </c>
      <c r="D723" s="174" t="s">
        <v>295</v>
      </c>
      <c r="E723" s="174" t="s">
        <v>183</v>
      </c>
      <c r="F723" s="175" t="s">
        <v>780</v>
      </c>
      <c r="G723" s="174" t="s">
        <v>353</v>
      </c>
      <c r="H723" s="179">
        <v>10000</v>
      </c>
      <c r="I723" s="272">
        <v>18.899999999999999</v>
      </c>
      <c r="J723" s="272">
        <v>18.899999999999999</v>
      </c>
      <c r="K723" s="272">
        <v>18.899999999999999</v>
      </c>
      <c r="L723" s="272">
        <v>18.899999999999999</v>
      </c>
      <c r="M723" s="272">
        <v>18.899999999999999</v>
      </c>
      <c r="N723" s="272">
        <v>18.899999999999999</v>
      </c>
      <c r="O723" s="272">
        <v>18.899999999999999</v>
      </c>
      <c r="P723" s="272">
        <v>18.899999999999999</v>
      </c>
    </row>
    <row r="724" spans="1:16" s="153" customFormat="1" ht="14.25" customHeight="1" x14ac:dyDescent="0.2">
      <c r="A724" s="184"/>
      <c r="B724" s="189" t="s">
        <v>733</v>
      </c>
      <c r="C724" s="194" t="s">
        <v>811</v>
      </c>
      <c r="D724" s="194" t="s">
        <v>295</v>
      </c>
      <c r="E724" s="194" t="s">
        <v>183</v>
      </c>
      <c r="F724" s="195"/>
      <c r="G724" s="194"/>
      <c r="H724" s="285">
        <f>H725</f>
        <v>225500</v>
      </c>
      <c r="I724" s="188">
        <f>I725</f>
        <v>429.6</v>
      </c>
      <c r="J724" s="188">
        <f t="shared" ref="J724:P724" si="238">J725</f>
        <v>884.36</v>
      </c>
      <c r="K724" s="188">
        <f t="shared" si="238"/>
        <v>884.36</v>
      </c>
      <c r="L724" s="188">
        <f t="shared" si="238"/>
        <v>884.36</v>
      </c>
      <c r="M724" s="188">
        <f t="shared" si="238"/>
        <v>884.36</v>
      </c>
      <c r="N724" s="188">
        <f t="shared" si="238"/>
        <v>884.36</v>
      </c>
      <c r="O724" s="188">
        <f t="shared" si="238"/>
        <v>338.6</v>
      </c>
      <c r="P724" s="188">
        <f t="shared" si="238"/>
        <v>338.6</v>
      </c>
    </row>
    <row r="725" spans="1:16" ht="150" x14ac:dyDescent="0.25">
      <c r="A725" s="184"/>
      <c r="B725" s="173" t="s">
        <v>782</v>
      </c>
      <c r="C725" s="157" t="s">
        <v>811</v>
      </c>
      <c r="D725" s="157" t="s">
        <v>295</v>
      </c>
      <c r="E725" s="157" t="s">
        <v>183</v>
      </c>
      <c r="F725" s="199" t="s">
        <v>783</v>
      </c>
      <c r="G725" s="157" t="s">
        <v>345</v>
      </c>
      <c r="H725" s="286">
        <v>225500</v>
      </c>
      <c r="I725" s="272">
        <v>429.6</v>
      </c>
      <c r="J725" s="272">
        <v>884.36</v>
      </c>
      <c r="K725" s="272">
        <v>884.36</v>
      </c>
      <c r="L725" s="272">
        <v>884.36</v>
      </c>
      <c r="M725" s="272">
        <v>884.36</v>
      </c>
      <c r="N725" s="272">
        <v>884.36</v>
      </c>
      <c r="O725" s="272">
        <v>338.6</v>
      </c>
      <c r="P725" s="272">
        <v>338.6</v>
      </c>
    </row>
    <row r="726" spans="1:16" x14ac:dyDescent="0.25">
      <c r="A726" s="184"/>
      <c r="B726" s="189" t="s">
        <v>318</v>
      </c>
      <c r="C726" s="168" t="s">
        <v>811</v>
      </c>
      <c r="D726" s="168" t="s">
        <v>210</v>
      </c>
      <c r="E726" s="174"/>
      <c r="F726" s="175"/>
      <c r="G726" s="168"/>
      <c r="H726" s="187">
        <f>H731</f>
        <v>151500</v>
      </c>
      <c r="I726" s="289">
        <f>I731</f>
        <v>181.8</v>
      </c>
      <c r="J726" s="289">
        <f t="shared" ref="J726:P726" si="239">J731</f>
        <v>181.8</v>
      </c>
      <c r="K726" s="289">
        <f t="shared" si="239"/>
        <v>181.8</v>
      </c>
      <c r="L726" s="289">
        <f t="shared" si="239"/>
        <v>181.8</v>
      </c>
      <c r="M726" s="289">
        <f t="shared" si="239"/>
        <v>181.8</v>
      </c>
      <c r="N726" s="289">
        <f t="shared" si="239"/>
        <v>181.8</v>
      </c>
      <c r="O726" s="289">
        <f t="shared" si="239"/>
        <v>181.8</v>
      </c>
      <c r="P726" s="289">
        <f t="shared" si="239"/>
        <v>181.8</v>
      </c>
    </row>
    <row r="727" spans="1:16" x14ac:dyDescent="0.25">
      <c r="A727" s="184"/>
      <c r="B727" s="189" t="s">
        <v>322</v>
      </c>
      <c r="C727" s="174" t="s">
        <v>811</v>
      </c>
      <c r="D727" s="174" t="s">
        <v>210</v>
      </c>
      <c r="E727" s="174" t="s">
        <v>292</v>
      </c>
      <c r="F727" s="175"/>
      <c r="G727" s="168"/>
      <c r="H727" s="187"/>
      <c r="I727" s="272">
        <v>181.8</v>
      </c>
      <c r="J727" s="272">
        <v>181.8</v>
      </c>
      <c r="K727" s="272">
        <v>181.8</v>
      </c>
      <c r="L727" s="272">
        <v>181.8</v>
      </c>
      <c r="M727" s="272">
        <v>181.8</v>
      </c>
      <c r="N727" s="272">
        <v>181.8</v>
      </c>
      <c r="O727" s="272">
        <v>181.8</v>
      </c>
      <c r="P727" s="272">
        <v>181.8</v>
      </c>
    </row>
    <row r="728" spans="1:16" ht="45" x14ac:dyDescent="0.25">
      <c r="A728" s="184"/>
      <c r="B728" s="173" t="s">
        <v>574</v>
      </c>
      <c r="C728" s="174" t="s">
        <v>811</v>
      </c>
      <c r="D728" s="174" t="s">
        <v>210</v>
      </c>
      <c r="E728" s="174" t="s">
        <v>292</v>
      </c>
      <c r="F728" s="175" t="s">
        <v>720</v>
      </c>
      <c r="G728" s="168"/>
      <c r="H728" s="187"/>
      <c r="I728" s="272">
        <v>181.8</v>
      </c>
      <c r="J728" s="272">
        <v>181.8</v>
      </c>
      <c r="K728" s="272">
        <v>181.8</v>
      </c>
      <c r="L728" s="272">
        <v>181.8</v>
      </c>
      <c r="M728" s="272">
        <v>181.8</v>
      </c>
      <c r="N728" s="272">
        <v>181.8</v>
      </c>
      <c r="O728" s="272">
        <v>181.8</v>
      </c>
      <c r="P728" s="272">
        <v>181.8</v>
      </c>
    </row>
    <row r="729" spans="1:16" ht="30" x14ac:dyDescent="0.25">
      <c r="A729" s="184"/>
      <c r="B729" s="173" t="s">
        <v>769</v>
      </c>
      <c r="C729" s="174" t="s">
        <v>811</v>
      </c>
      <c r="D729" s="174" t="s">
        <v>210</v>
      </c>
      <c r="E729" s="174" t="s">
        <v>292</v>
      </c>
      <c r="F729" s="175" t="s">
        <v>784</v>
      </c>
      <c r="G729" s="168"/>
      <c r="H729" s="187"/>
      <c r="I729" s="272">
        <v>181.8</v>
      </c>
      <c r="J729" s="272">
        <v>181.8</v>
      </c>
      <c r="K729" s="272">
        <v>181.8</v>
      </c>
      <c r="L729" s="272">
        <v>181.8</v>
      </c>
      <c r="M729" s="272">
        <v>181.8</v>
      </c>
      <c r="N729" s="272">
        <v>181.8</v>
      </c>
      <c r="O729" s="272">
        <v>181.8</v>
      </c>
      <c r="P729" s="272">
        <v>181.8</v>
      </c>
    </row>
    <row r="730" spans="1:16" ht="30" x14ac:dyDescent="0.25">
      <c r="A730" s="184"/>
      <c r="B730" s="173" t="s">
        <v>771</v>
      </c>
      <c r="C730" s="174" t="s">
        <v>811</v>
      </c>
      <c r="D730" s="174" t="s">
        <v>210</v>
      </c>
      <c r="E730" s="174" t="s">
        <v>292</v>
      </c>
      <c r="F730" s="175" t="s">
        <v>785</v>
      </c>
      <c r="G730" s="168"/>
      <c r="H730" s="187"/>
      <c r="I730" s="272">
        <v>181.8</v>
      </c>
      <c r="J730" s="272">
        <v>181.8</v>
      </c>
      <c r="K730" s="272">
        <v>181.8</v>
      </c>
      <c r="L730" s="272">
        <v>181.8</v>
      </c>
      <c r="M730" s="272">
        <v>181.8</v>
      </c>
      <c r="N730" s="272">
        <v>181.8</v>
      </c>
      <c r="O730" s="272">
        <v>181.8</v>
      </c>
      <c r="P730" s="272">
        <v>181.8</v>
      </c>
    </row>
    <row r="731" spans="1:16" ht="45" x14ac:dyDescent="0.25">
      <c r="A731" s="184"/>
      <c r="B731" s="211" t="s">
        <v>786</v>
      </c>
      <c r="C731" s="174" t="s">
        <v>811</v>
      </c>
      <c r="D731" s="174" t="s">
        <v>210</v>
      </c>
      <c r="E731" s="174" t="s">
        <v>292</v>
      </c>
      <c r="F731" s="175" t="s">
        <v>787</v>
      </c>
      <c r="G731" s="174" t="s">
        <v>480</v>
      </c>
      <c r="H731" s="179">
        <v>151500</v>
      </c>
      <c r="I731" s="272">
        <v>181.8</v>
      </c>
      <c r="J731" s="272">
        <v>181.8</v>
      </c>
      <c r="K731" s="272">
        <v>181.8</v>
      </c>
      <c r="L731" s="272">
        <v>181.8</v>
      </c>
      <c r="M731" s="272">
        <v>181.8</v>
      </c>
      <c r="N731" s="272">
        <v>181.8</v>
      </c>
      <c r="O731" s="272">
        <v>181.8</v>
      </c>
      <c r="P731" s="272">
        <v>181.8</v>
      </c>
    </row>
    <row r="732" spans="1:16" ht="62.25" customHeight="1" x14ac:dyDescent="0.25">
      <c r="A732" s="182">
        <v>19</v>
      </c>
      <c r="B732" s="361" t="s">
        <v>812</v>
      </c>
      <c r="C732" s="160" t="s">
        <v>813</v>
      </c>
      <c r="D732" s="160"/>
      <c r="E732" s="160"/>
      <c r="F732" s="251"/>
      <c r="G732" s="160"/>
      <c r="H732" s="261">
        <f>H733+H747</f>
        <v>4916625</v>
      </c>
      <c r="I732" s="262">
        <f>I733+I747</f>
        <v>5619.6</v>
      </c>
      <c r="J732" s="262">
        <f t="shared" ref="J732:P732" si="240">J733+J747</f>
        <v>6173.7</v>
      </c>
      <c r="K732" s="262">
        <f t="shared" si="240"/>
        <v>6173.7</v>
      </c>
      <c r="L732" s="262">
        <f t="shared" si="240"/>
        <v>6173.7</v>
      </c>
      <c r="M732" s="262">
        <f t="shared" si="240"/>
        <v>6173.7</v>
      </c>
      <c r="N732" s="262">
        <f t="shared" si="240"/>
        <v>6173.7</v>
      </c>
      <c r="O732" s="262">
        <f t="shared" si="240"/>
        <v>5509.3</v>
      </c>
      <c r="P732" s="262">
        <f t="shared" si="240"/>
        <v>5509.3</v>
      </c>
    </row>
    <row r="733" spans="1:16" x14ac:dyDescent="0.25">
      <c r="A733" s="284"/>
      <c r="B733" s="224" t="s">
        <v>307</v>
      </c>
      <c r="C733" s="168" t="s">
        <v>813</v>
      </c>
      <c r="D733" s="168" t="s">
        <v>295</v>
      </c>
      <c r="E733" s="168"/>
      <c r="F733" s="169"/>
      <c r="G733" s="168"/>
      <c r="H733" s="187">
        <f>H737+H741+H745</f>
        <v>4789025</v>
      </c>
      <c r="I733" s="289">
        <f>I737+I741+I745</f>
        <v>5446</v>
      </c>
      <c r="J733" s="289">
        <f t="shared" ref="J733:P733" si="241">J737+J741+J745</f>
        <v>6000.0999999999995</v>
      </c>
      <c r="K733" s="289">
        <f t="shared" si="241"/>
        <v>6000.0999999999995</v>
      </c>
      <c r="L733" s="289">
        <f t="shared" si="241"/>
        <v>6000.0999999999995</v>
      </c>
      <c r="M733" s="289">
        <f t="shared" si="241"/>
        <v>6000.0999999999995</v>
      </c>
      <c r="N733" s="289">
        <f t="shared" si="241"/>
        <v>6000.0999999999995</v>
      </c>
      <c r="O733" s="289">
        <f t="shared" si="241"/>
        <v>5335.7</v>
      </c>
      <c r="P733" s="289">
        <f t="shared" si="241"/>
        <v>5335.7</v>
      </c>
    </row>
    <row r="734" spans="1:16" ht="45" x14ac:dyDescent="0.25">
      <c r="A734" s="284"/>
      <c r="B734" s="173" t="s">
        <v>574</v>
      </c>
      <c r="C734" s="174" t="s">
        <v>813</v>
      </c>
      <c r="D734" s="174" t="s">
        <v>295</v>
      </c>
      <c r="E734" s="174" t="s">
        <v>183</v>
      </c>
      <c r="F734" s="175" t="s">
        <v>292</v>
      </c>
      <c r="G734" s="168"/>
      <c r="H734" s="187"/>
      <c r="I734" s="289">
        <f>I735</f>
        <v>5446</v>
      </c>
      <c r="J734" s="289">
        <f t="shared" ref="J734:P735" si="242">J735</f>
        <v>6000.0999999999995</v>
      </c>
      <c r="K734" s="289">
        <f t="shared" si="242"/>
        <v>6000.0999999999995</v>
      </c>
      <c r="L734" s="289">
        <f t="shared" si="242"/>
        <v>6000.0999999999995</v>
      </c>
      <c r="M734" s="289">
        <f t="shared" si="242"/>
        <v>6000.0999999999995</v>
      </c>
      <c r="N734" s="289">
        <f t="shared" si="242"/>
        <v>6000.0999999999995</v>
      </c>
      <c r="O734" s="289">
        <f t="shared" si="242"/>
        <v>5335.7</v>
      </c>
      <c r="P734" s="289">
        <f t="shared" si="242"/>
        <v>5335.7</v>
      </c>
    </row>
    <row r="735" spans="1:16" ht="30" x14ac:dyDescent="0.25">
      <c r="A735" s="284"/>
      <c r="B735" s="173" t="s">
        <v>769</v>
      </c>
      <c r="C735" s="174" t="s">
        <v>813</v>
      </c>
      <c r="D735" s="174" t="s">
        <v>295</v>
      </c>
      <c r="E735" s="174" t="s">
        <v>183</v>
      </c>
      <c r="F735" s="175" t="s">
        <v>770</v>
      </c>
      <c r="G735" s="168"/>
      <c r="H735" s="187"/>
      <c r="I735" s="289">
        <f>I736</f>
        <v>5446</v>
      </c>
      <c r="J735" s="289">
        <f t="shared" si="242"/>
        <v>6000.0999999999995</v>
      </c>
      <c r="K735" s="289">
        <f t="shared" si="242"/>
        <v>6000.0999999999995</v>
      </c>
      <c r="L735" s="289">
        <f t="shared" si="242"/>
        <v>6000.0999999999995</v>
      </c>
      <c r="M735" s="289">
        <f t="shared" si="242"/>
        <v>6000.0999999999995</v>
      </c>
      <c r="N735" s="289">
        <f t="shared" si="242"/>
        <v>6000.0999999999995</v>
      </c>
      <c r="O735" s="289">
        <f t="shared" si="242"/>
        <v>5335.7</v>
      </c>
      <c r="P735" s="289">
        <f t="shared" si="242"/>
        <v>5335.7</v>
      </c>
    </row>
    <row r="736" spans="1:16" ht="30" x14ac:dyDescent="0.25">
      <c r="A736" s="284"/>
      <c r="B736" s="173" t="s">
        <v>771</v>
      </c>
      <c r="C736" s="174" t="s">
        <v>813</v>
      </c>
      <c r="D736" s="174" t="s">
        <v>295</v>
      </c>
      <c r="E736" s="174" t="s">
        <v>183</v>
      </c>
      <c r="F736" s="175" t="s">
        <v>772</v>
      </c>
      <c r="G736" s="168"/>
      <c r="H736" s="187"/>
      <c r="I736" s="289">
        <f>I738+I740+I742+I744+I746</f>
        <v>5446</v>
      </c>
      <c r="J736" s="289">
        <f t="shared" ref="J736:P736" si="243">J738+J740+J742+J744+J746</f>
        <v>6000.0999999999995</v>
      </c>
      <c r="K736" s="289">
        <f t="shared" si="243"/>
        <v>6000.0999999999995</v>
      </c>
      <c r="L736" s="289">
        <f t="shared" si="243"/>
        <v>6000.0999999999995</v>
      </c>
      <c r="M736" s="289">
        <f t="shared" si="243"/>
        <v>6000.0999999999995</v>
      </c>
      <c r="N736" s="289">
        <f t="shared" si="243"/>
        <v>6000.0999999999995</v>
      </c>
      <c r="O736" s="289">
        <f t="shared" si="243"/>
        <v>5335.7</v>
      </c>
      <c r="P736" s="289">
        <f t="shared" si="243"/>
        <v>5335.7</v>
      </c>
    </row>
    <row r="737" spans="1:16" ht="28.5" x14ac:dyDescent="0.25">
      <c r="A737" s="184"/>
      <c r="B737" s="224" t="s">
        <v>773</v>
      </c>
      <c r="C737" s="168" t="s">
        <v>813</v>
      </c>
      <c r="D737" s="168" t="s">
        <v>295</v>
      </c>
      <c r="E737" s="168" t="s">
        <v>183</v>
      </c>
      <c r="F737" s="169"/>
      <c r="G737" s="168"/>
      <c r="H737" s="187">
        <f>H738+H739+H740</f>
        <v>3652600</v>
      </c>
      <c r="I737" s="188">
        <f>I738+I739+I740</f>
        <v>4086.1</v>
      </c>
      <c r="J737" s="188">
        <f t="shared" ref="J737:P737" si="244">J738+J739+J740</f>
        <v>4086.1</v>
      </c>
      <c r="K737" s="188">
        <f t="shared" si="244"/>
        <v>4086.1</v>
      </c>
      <c r="L737" s="188">
        <f t="shared" si="244"/>
        <v>4086.1</v>
      </c>
      <c r="M737" s="188">
        <f t="shared" si="244"/>
        <v>4086.1</v>
      </c>
      <c r="N737" s="188">
        <f t="shared" si="244"/>
        <v>4086.1</v>
      </c>
      <c r="O737" s="188">
        <f t="shared" si="244"/>
        <v>4086.1</v>
      </c>
      <c r="P737" s="188">
        <f t="shared" si="244"/>
        <v>4086.1</v>
      </c>
    </row>
    <row r="738" spans="1:16" ht="102" customHeight="1" x14ac:dyDescent="0.25">
      <c r="A738" s="184"/>
      <c r="B738" s="173" t="s">
        <v>774</v>
      </c>
      <c r="C738" s="174" t="s">
        <v>813</v>
      </c>
      <c r="D738" s="174" t="s">
        <v>295</v>
      </c>
      <c r="E738" s="174" t="s">
        <v>183</v>
      </c>
      <c r="F738" s="175" t="s">
        <v>775</v>
      </c>
      <c r="G738" s="174" t="s">
        <v>345</v>
      </c>
      <c r="H738" s="179">
        <v>3512100</v>
      </c>
      <c r="I738" s="180">
        <v>3928.9</v>
      </c>
      <c r="J738" s="180">
        <v>3928.9</v>
      </c>
      <c r="K738" s="180">
        <v>3928.9</v>
      </c>
      <c r="L738" s="180">
        <v>3928.9</v>
      </c>
      <c r="M738" s="180">
        <v>3928.9</v>
      </c>
      <c r="N738" s="180">
        <v>3928.9</v>
      </c>
      <c r="O738" s="180">
        <v>3928.9</v>
      </c>
      <c r="P738" s="180">
        <v>3928.9</v>
      </c>
    </row>
    <row r="739" spans="1:16" ht="15.75" hidden="1" customHeight="1" x14ac:dyDescent="0.25">
      <c r="A739" s="184"/>
      <c r="B739" s="178" t="s">
        <v>368</v>
      </c>
      <c r="C739" s="174" t="s">
        <v>813</v>
      </c>
      <c r="D739" s="174" t="s">
        <v>295</v>
      </c>
      <c r="E739" s="174" t="s">
        <v>183</v>
      </c>
      <c r="F739" s="175" t="s">
        <v>776</v>
      </c>
      <c r="G739" s="174" t="s">
        <v>584</v>
      </c>
      <c r="H739" s="179">
        <v>0</v>
      </c>
      <c r="I739" s="180">
        <v>0</v>
      </c>
      <c r="L739" s="317"/>
      <c r="M739" s="317"/>
      <c r="N739" s="396"/>
      <c r="O739" s="397"/>
      <c r="P739" s="397"/>
    </row>
    <row r="740" spans="1:16" ht="60" x14ac:dyDescent="0.25">
      <c r="A740" s="184"/>
      <c r="B740" s="173" t="s">
        <v>777</v>
      </c>
      <c r="C740" s="174" t="s">
        <v>813</v>
      </c>
      <c r="D740" s="174" t="s">
        <v>295</v>
      </c>
      <c r="E740" s="174" t="s">
        <v>183</v>
      </c>
      <c r="F740" s="175" t="s">
        <v>775</v>
      </c>
      <c r="G740" s="174" t="s">
        <v>348</v>
      </c>
      <c r="H740" s="179">
        <v>140500</v>
      </c>
      <c r="I740" s="180">
        <v>157.19999999999999</v>
      </c>
      <c r="J740" s="180">
        <v>157.19999999999999</v>
      </c>
      <c r="K740" s="180">
        <v>157.19999999999999</v>
      </c>
      <c r="L740" s="180">
        <v>157.19999999999999</v>
      </c>
      <c r="M740" s="180">
        <v>157.19999999999999</v>
      </c>
      <c r="N740" s="180">
        <v>157.19999999999999</v>
      </c>
      <c r="O740" s="180">
        <v>157.19999999999999</v>
      </c>
      <c r="P740" s="180">
        <v>157.19999999999999</v>
      </c>
    </row>
    <row r="741" spans="1:16" x14ac:dyDescent="0.25">
      <c r="A741" s="184"/>
      <c r="B741" s="224" t="s">
        <v>778</v>
      </c>
      <c r="C741" s="168" t="s">
        <v>813</v>
      </c>
      <c r="D741" s="168" t="s">
        <v>295</v>
      </c>
      <c r="E741" s="168" t="s">
        <v>183</v>
      </c>
      <c r="F741" s="169"/>
      <c r="G741" s="168"/>
      <c r="H741" s="187">
        <f>H742+H743+H744</f>
        <v>877125</v>
      </c>
      <c r="I741" s="188">
        <f>I742+I743+I744</f>
        <v>839.8</v>
      </c>
      <c r="J741" s="188">
        <f t="shared" ref="J741:P741" si="245">J742+J743+J744</f>
        <v>839.8</v>
      </c>
      <c r="K741" s="188">
        <f t="shared" si="245"/>
        <v>839.8</v>
      </c>
      <c r="L741" s="188">
        <f t="shared" si="245"/>
        <v>839.8</v>
      </c>
      <c r="M741" s="188">
        <f t="shared" si="245"/>
        <v>839.8</v>
      </c>
      <c r="N741" s="188">
        <f t="shared" si="245"/>
        <v>839.8</v>
      </c>
      <c r="O741" s="188">
        <f t="shared" si="245"/>
        <v>839.8</v>
      </c>
      <c r="P741" s="188">
        <f t="shared" si="245"/>
        <v>839.8</v>
      </c>
    </row>
    <row r="742" spans="1:16" ht="69.75" customHeight="1" x14ac:dyDescent="0.25">
      <c r="A742" s="184"/>
      <c r="B742" s="173" t="s">
        <v>779</v>
      </c>
      <c r="C742" s="174" t="s">
        <v>813</v>
      </c>
      <c r="D742" s="174" t="s">
        <v>295</v>
      </c>
      <c r="E742" s="174" t="s">
        <v>183</v>
      </c>
      <c r="F742" s="175" t="s">
        <v>780</v>
      </c>
      <c r="G742" s="174" t="s">
        <v>348</v>
      </c>
      <c r="H742" s="179">
        <v>832200</v>
      </c>
      <c r="I742" s="180">
        <v>723.3</v>
      </c>
      <c r="J742" s="180">
        <v>723.3</v>
      </c>
      <c r="K742" s="180">
        <v>723.3</v>
      </c>
      <c r="L742" s="180">
        <v>723.3</v>
      </c>
      <c r="M742" s="180">
        <v>723.3</v>
      </c>
      <c r="N742" s="180">
        <v>723.3</v>
      </c>
      <c r="O742" s="180">
        <v>723.3</v>
      </c>
      <c r="P742" s="180">
        <v>723.3</v>
      </c>
    </row>
    <row r="743" spans="1:16" ht="0.75" customHeight="1" x14ac:dyDescent="0.25">
      <c r="A743" s="184"/>
      <c r="B743" s="178" t="s">
        <v>349</v>
      </c>
      <c r="C743" s="174" t="s">
        <v>813</v>
      </c>
      <c r="D743" s="174" t="s">
        <v>295</v>
      </c>
      <c r="E743" s="174" t="s">
        <v>183</v>
      </c>
      <c r="F743" s="175" t="s">
        <v>781</v>
      </c>
      <c r="G743" s="174" t="s">
        <v>351</v>
      </c>
      <c r="H743" s="179">
        <v>0</v>
      </c>
      <c r="I743" s="180"/>
      <c r="L743" s="317"/>
      <c r="M743" s="317"/>
      <c r="N743" s="396"/>
      <c r="O743" s="397"/>
      <c r="P743" s="397"/>
    </row>
    <row r="744" spans="1:16" ht="55.5" customHeight="1" x14ac:dyDescent="0.25">
      <c r="A744" s="184"/>
      <c r="B744" s="173" t="s">
        <v>729</v>
      </c>
      <c r="C744" s="174" t="s">
        <v>813</v>
      </c>
      <c r="D744" s="174" t="s">
        <v>295</v>
      </c>
      <c r="E744" s="174" t="s">
        <v>183</v>
      </c>
      <c r="F744" s="175" t="s">
        <v>780</v>
      </c>
      <c r="G744" s="174" t="s">
        <v>353</v>
      </c>
      <c r="H744" s="179">
        <v>44925</v>
      </c>
      <c r="I744" s="180">
        <v>116.5</v>
      </c>
      <c r="J744" s="180">
        <v>116.5</v>
      </c>
      <c r="K744" s="180">
        <v>116.5</v>
      </c>
      <c r="L744" s="180">
        <v>116.5</v>
      </c>
      <c r="M744" s="180">
        <v>116.5</v>
      </c>
      <c r="N744" s="180">
        <v>116.5</v>
      </c>
      <c r="O744" s="180">
        <v>116.5</v>
      </c>
      <c r="P744" s="180">
        <v>116.5</v>
      </c>
    </row>
    <row r="745" spans="1:16" s="153" customFormat="1" ht="14.25" customHeight="1" x14ac:dyDescent="0.2">
      <c r="A745" s="184"/>
      <c r="B745" s="189" t="s">
        <v>733</v>
      </c>
      <c r="C745" s="194" t="s">
        <v>813</v>
      </c>
      <c r="D745" s="194" t="s">
        <v>295</v>
      </c>
      <c r="E745" s="194" t="s">
        <v>183</v>
      </c>
      <c r="F745" s="195"/>
      <c r="G745" s="194"/>
      <c r="H745" s="285">
        <f>H746</f>
        <v>259300</v>
      </c>
      <c r="I745" s="188">
        <f>I746</f>
        <v>520.1</v>
      </c>
      <c r="J745" s="188">
        <f t="shared" ref="J745:P745" si="246">J746</f>
        <v>1074.2</v>
      </c>
      <c r="K745" s="188">
        <f t="shared" si="246"/>
        <v>1074.2</v>
      </c>
      <c r="L745" s="188">
        <f t="shared" si="246"/>
        <v>1074.2</v>
      </c>
      <c r="M745" s="188">
        <f t="shared" si="246"/>
        <v>1074.2</v>
      </c>
      <c r="N745" s="188">
        <f t="shared" si="246"/>
        <v>1074.2</v>
      </c>
      <c r="O745" s="188">
        <f t="shared" si="246"/>
        <v>409.8</v>
      </c>
      <c r="P745" s="188">
        <f t="shared" si="246"/>
        <v>409.8</v>
      </c>
    </row>
    <row r="746" spans="1:16" ht="150" x14ac:dyDescent="0.25">
      <c r="A746" s="184"/>
      <c r="B746" s="173" t="s">
        <v>782</v>
      </c>
      <c r="C746" s="157" t="s">
        <v>813</v>
      </c>
      <c r="D746" s="157" t="s">
        <v>295</v>
      </c>
      <c r="E746" s="157" t="s">
        <v>183</v>
      </c>
      <c r="F746" s="199" t="s">
        <v>783</v>
      </c>
      <c r="G746" s="157" t="s">
        <v>345</v>
      </c>
      <c r="H746" s="286">
        <v>259300</v>
      </c>
      <c r="I746" s="180">
        <v>520.1</v>
      </c>
      <c r="J746" s="180">
        <v>1074.2</v>
      </c>
      <c r="K746" s="180">
        <v>1074.2</v>
      </c>
      <c r="L746" s="180">
        <v>1074.2</v>
      </c>
      <c r="M746" s="180">
        <v>1074.2</v>
      </c>
      <c r="N746" s="180">
        <v>1074.2</v>
      </c>
      <c r="O746" s="180">
        <v>409.8</v>
      </c>
      <c r="P746" s="180">
        <v>409.8</v>
      </c>
    </row>
    <row r="747" spans="1:16" x14ac:dyDescent="0.25">
      <c r="A747" s="184"/>
      <c r="B747" s="189" t="s">
        <v>318</v>
      </c>
      <c r="C747" s="168" t="s">
        <v>813</v>
      </c>
      <c r="D747" s="168" t="s">
        <v>210</v>
      </c>
      <c r="E747" s="174"/>
      <c r="F747" s="175"/>
      <c r="G747" s="168"/>
      <c r="H747" s="187">
        <f>H752</f>
        <v>127600</v>
      </c>
      <c r="I747" s="188">
        <f>I752</f>
        <v>173.6</v>
      </c>
      <c r="J747" s="188">
        <f t="shared" ref="J747:P747" si="247">J752</f>
        <v>173.6</v>
      </c>
      <c r="K747" s="188">
        <f t="shared" si="247"/>
        <v>173.6</v>
      </c>
      <c r="L747" s="188">
        <f t="shared" si="247"/>
        <v>173.6</v>
      </c>
      <c r="M747" s="188">
        <f t="shared" si="247"/>
        <v>173.6</v>
      </c>
      <c r="N747" s="188">
        <f t="shared" si="247"/>
        <v>173.6</v>
      </c>
      <c r="O747" s="188">
        <f t="shared" si="247"/>
        <v>173.6</v>
      </c>
      <c r="P747" s="188">
        <f t="shared" si="247"/>
        <v>173.6</v>
      </c>
    </row>
    <row r="748" spans="1:16" x14ac:dyDescent="0.25">
      <c r="A748" s="184"/>
      <c r="B748" s="189" t="s">
        <v>322</v>
      </c>
      <c r="C748" s="174" t="s">
        <v>813</v>
      </c>
      <c r="D748" s="174" t="s">
        <v>210</v>
      </c>
      <c r="E748" s="174" t="s">
        <v>292</v>
      </c>
      <c r="F748" s="175"/>
      <c r="G748" s="168"/>
      <c r="H748" s="187"/>
      <c r="I748" s="180">
        <v>173.6</v>
      </c>
      <c r="J748" s="180">
        <v>173.6</v>
      </c>
      <c r="K748" s="180">
        <v>173.6</v>
      </c>
      <c r="L748" s="180">
        <v>173.6</v>
      </c>
      <c r="M748" s="180">
        <v>173.6</v>
      </c>
      <c r="N748" s="180">
        <v>173.6</v>
      </c>
      <c r="O748" s="180">
        <v>173.6</v>
      </c>
      <c r="P748" s="180">
        <v>173.6</v>
      </c>
    </row>
    <row r="749" spans="1:16" ht="21.75" customHeight="1" x14ac:dyDescent="0.25">
      <c r="A749" s="184"/>
      <c r="B749" s="173" t="s">
        <v>574</v>
      </c>
      <c r="C749" s="174" t="s">
        <v>813</v>
      </c>
      <c r="D749" s="174" t="s">
        <v>210</v>
      </c>
      <c r="E749" s="174" t="s">
        <v>292</v>
      </c>
      <c r="F749" s="175" t="s">
        <v>720</v>
      </c>
      <c r="G749" s="168"/>
      <c r="H749" s="187"/>
      <c r="I749" s="180">
        <v>173.6</v>
      </c>
      <c r="J749" s="180">
        <v>173.6</v>
      </c>
      <c r="K749" s="180">
        <v>173.6</v>
      </c>
      <c r="L749" s="180">
        <v>173.6</v>
      </c>
      <c r="M749" s="180">
        <v>173.6</v>
      </c>
      <c r="N749" s="180">
        <v>173.6</v>
      </c>
      <c r="O749" s="180">
        <v>173.6</v>
      </c>
      <c r="P749" s="180">
        <v>173.6</v>
      </c>
    </row>
    <row r="750" spans="1:16" ht="30" x14ac:dyDescent="0.25">
      <c r="A750" s="184"/>
      <c r="B750" s="173" t="s">
        <v>769</v>
      </c>
      <c r="C750" s="174" t="s">
        <v>813</v>
      </c>
      <c r="D750" s="174" t="s">
        <v>210</v>
      </c>
      <c r="E750" s="174" t="s">
        <v>292</v>
      </c>
      <c r="F750" s="175" t="s">
        <v>784</v>
      </c>
      <c r="G750" s="168"/>
      <c r="H750" s="187"/>
      <c r="I750" s="180">
        <v>173.6</v>
      </c>
      <c r="J750" s="180">
        <v>173.6</v>
      </c>
      <c r="K750" s="180">
        <v>173.6</v>
      </c>
      <c r="L750" s="180">
        <v>173.6</v>
      </c>
      <c r="M750" s="180">
        <v>173.6</v>
      </c>
      <c r="N750" s="180">
        <v>173.6</v>
      </c>
      <c r="O750" s="180">
        <v>173.6</v>
      </c>
      <c r="P750" s="180">
        <v>173.6</v>
      </c>
    </row>
    <row r="751" spans="1:16" ht="30" x14ac:dyDescent="0.25">
      <c r="A751" s="184"/>
      <c r="B751" s="173" t="s">
        <v>771</v>
      </c>
      <c r="C751" s="174" t="s">
        <v>813</v>
      </c>
      <c r="D751" s="174" t="s">
        <v>210</v>
      </c>
      <c r="E751" s="174" t="s">
        <v>292</v>
      </c>
      <c r="F751" s="175" t="s">
        <v>785</v>
      </c>
      <c r="G751" s="168"/>
      <c r="H751" s="187"/>
      <c r="I751" s="180">
        <v>173.6</v>
      </c>
      <c r="J751" s="180">
        <v>173.6</v>
      </c>
      <c r="K751" s="180">
        <v>173.6</v>
      </c>
      <c r="L751" s="180">
        <v>173.6</v>
      </c>
      <c r="M751" s="180">
        <v>173.6</v>
      </c>
      <c r="N751" s="180">
        <v>173.6</v>
      </c>
      <c r="O751" s="180">
        <v>173.6</v>
      </c>
      <c r="P751" s="180">
        <v>173.6</v>
      </c>
    </row>
    <row r="752" spans="1:16" ht="45" x14ac:dyDescent="0.25">
      <c r="A752" s="184"/>
      <c r="B752" s="211" t="s">
        <v>786</v>
      </c>
      <c r="C752" s="174" t="s">
        <v>813</v>
      </c>
      <c r="D752" s="174" t="s">
        <v>210</v>
      </c>
      <c r="E752" s="174" t="s">
        <v>292</v>
      </c>
      <c r="F752" s="175" t="s">
        <v>787</v>
      </c>
      <c r="G752" s="174" t="s">
        <v>480</v>
      </c>
      <c r="H752" s="179">
        <v>127600</v>
      </c>
      <c r="I752" s="180">
        <v>173.6</v>
      </c>
      <c r="J752" s="180">
        <v>173.6</v>
      </c>
      <c r="K752" s="180">
        <v>173.6</v>
      </c>
      <c r="L752" s="180">
        <v>173.6</v>
      </c>
      <c r="M752" s="180">
        <v>173.6</v>
      </c>
      <c r="N752" s="180">
        <v>173.6</v>
      </c>
      <c r="O752" s="180">
        <v>173.6</v>
      </c>
      <c r="P752" s="180">
        <v>173.6</v>
      </c>
    </row>
    <row r="753" spans="1:16" s="186" customFormat="1" ht="81.75" customHeight="1" x14ac:dyDescent="0.25">
      <c r="A753" s="182">
        <v>20</v>
      </c>
      <c r="B753" s="361" t="s">
        <v>814</v>
      </c>
      <c r="C753" s="160" t="s">
        <v>815</v>
      </c>
      <c r="D753" s="160"/>
      <c r="E753" s="160"/>
      <c r="F753" s="251"/>
      <c r="G753" s="160"/>
      <c r="H753" s="261">
        <f>H754</f>
        <v>1784452</v>
      </c>
      <c r="I753" s="262">
        <f>I754</f>
        <v>1941.9999999999998</v>
      </c>
      <c r="J753" s="262">
        <f t="shared" ref="J753:P753" si="248">J754</f>
        <v>1952.1</v>
      </c>
      <c r="K753" s="262">
        <f t="shared" si="248"/>
        <v>1952.1</v>
      </c>
      <c r="L753" s="262">
        <f t="shared" si="248"/>
        <v>1952.1</v>
      </c>
      <c r="M753" s="262">
        <f t="shared" si="248"/>
        <v>1952.1</v>
      </c>
      <c r="N753" s="262">
        <f t="shared" si="248"/>
        <v>1952.1</v>
      </c>
      <c r="O753" s="262">
        <f t="shared" si="248"/>
        <v>1938.8</v>
      </c>
      <c r="P753" s="262">
        <f t="shared" si="248"/>
        <v>1938.8</v>
      </c>
    </row>
    <row r="754" spans="1:16" s="186" customFormat="1" x14ac:dyDescent="0.25">
      <c r="A754" s="184"/>
      <c r="B754" s="224" t="s">
        <v>308</v>
      </c>
      <c r="C754" s="168" t="s">
        <v>815</v>
      </c>
      <c r="D754" s="168" t="s">
        <v>295</v>
      </c>
      <c r="E754" s="168"/>
      <c r="F754" s="169"/>
      <c r="G754" s="168"/>
      <c r="H754" s="170">
        <f>H758+H764</f>
        <v>1784452</v>
      </c>
      <c r="I754" s="292">
        <f>I758+I764</f>
        <v>1941.9999999999998</v>
      </c>
      <c r="J754" s="292">
        <f t="shared" ref="J754:P754" si="249">J758+J764</f>
        <v>1952.1</v>
      </c>
      <c r="K754" s="292">
        <f t="shared" si="249"/>
        <v>1952.1</v>
      </c>
      <c r="L754" s="292">
        <f t="shared" si="249"/>
        <v>1952.1</v>
      </c>
      <c r="M754" s="292">
        <f t="shared" si="249"/>
        <v>1952.1</v>
      </c>
      <c r="N754" s="292">
        <f t="shared" si="249"/>
        <v>1952.1</v>
      </c>
      <c r="O754" s="292">
        <f t="shared" si="249"/>
        <v>1938.8</v>
      </c>
      <c r="P754" s="292">
        <f t="shared" si="249"/>
        <v>1938.8</v>
      </c>
    </row>
    <row r="755" spans="1:16" s="186" customFormat="1" ht="35.25" customHeight="1" x14ac:dyDescent="0.25">
      <c r="A755" s="184"/>
      <c r="B755" s="173" t="s">
        <v>574</v>
      </c>
      <c r="C755" s="174" t="s">
        <v>815</v>
      </c>
      <c r="D755" s="174" t="s">
        <v>295</v>
      </c>
      <c r="E755" s="174" t="s">
        <v>238</v>
      </c>
      <c r="F755" s="175" t="s">
        <v>292</v>
      </c>
      <c r="G755" s="168"/>
      <c r="H755" s="170"/>
      <c r="I755" s="263">
        <f>I756</f>
        <v>1941.9999999999998</v>
      </c>
      <c r="J755" s="263">
        <f t="shared" ref="J755:P756" si="250">J756</f>
        <v>1952.1</v>
      </c>
      <c r="K755" s="263">
        <f t="shared" si="250"/>
        <v>1952.1</v>
      </c>
      <c r="L755" s="263">
        <f t="shared" si="250"/>
        <v>1952.1</v>
      </c>
      <c r="M755" s="263">
        <f t="shared" si="250"/>
        <v>1952.1</v>
      </c>
      <c r="N755" s="263">
        <f t="shared" si="250"/>
        <v>1952.1</v>
      </c>
      <c r="O755" s="263">
        <f t="shared" si="250"/>
        <v>1938.8</v>
      </c>
      <c r="P755" s="263">
        <f t="shared" si="250"/>
        <v>1938.8</v>
      </c>
    </row>
    <row r="756" spans="1:16" s="186" customFormat="1" ht="30" x14ac:dyDescent="0.25">
      <c r="A756" s="184"/>
      <c r="B756" s="203" t="s">
        <v>816</v>
      </c>
      <c r="C756" s="174" t="s">
        <v>815</v>
      </c>
      <c r="D756" s="174" t="s">
        <v>295</v>
      </c>
      <c r="E756" s="174" t="s">
        <v>238</v>
      </c>
      <c r="F756" s="175" t="s">
        <v>817</v>
      </c>
      <c r="G756" s="168"/>
      <c r="H756" s="170"/>
      <c r="I756" s="263">
        <f>I757</f>
        <v>1941.9999999999998</v>
      </c>
      <c r="J756" s="263">
        <f t="shared" si="250"/>
        <v>1952.1</v>
      </c>
      <c r="K756" s="263">
        <f t="shared" si="250"/>
        <v>1952.1</v>
      </c>
      <c r="L756" s="263">
        <f t="shared" si="250"/>
        <v>1952.1</v>
      </c>
      <c r="M756" s="263">
        <f t="shared" si="250"/>
        <v>1952.1</v>
      </c>
      <c r="N756" s="263">
        <f t="shared" si="250"/>
        <v>1952.1</v>
      </c>
      <c r="O756" s="263">
        <f t="shared" si="250"/>
        <v>1938.8</v>
      </c>
      <c r="P756" s="263">
        <f t="shared" si="250"/>
        <v>1938.8</v>
      </c>
    </row>
    <row r="757" spans="1:16" s="186" customFormat="1" ht="30" x14ac:dyDescent="0.25">
      <c r="A757" s="184"/>
      <c r="B757" s="203" t="s">
        <v>818</v>
      </c>
      <c r="C757" s="174" t="s">
        <v>815</v>
      </c>
      <c r="D757" s="174" t="s">
        <v>295</v>
      </c>
      <c r="E757" s="174" t="s">
        <v>238</v>
      </c>
      <c r="F757" s="175" t="s">
        <v>819</v>
      </c>
      <c r="G757" s="168"/>
      <c r="H757" s="170"/>
      <c r="I757" s="263">
        <f>I759+I761+I765</f>
        <v>1941.9999999999998</v>
      </c>
      <c r="J757" s="263">
        <f t="shared" ref="J757:P757" si="251">J759+J761+J765</f>
        <v>1952.1</v>
      </c>
      <c r="K757" s="263">
        <f t="shared" si="251"/>
        <v>1952.1</v>
      </c>
      <c r="L757" s="263">
        <f t="shared" si="251"/>
        <v>1952.1</v>
      </c>
      <c r="M757" s="263">
        <f t="shared" si="251"/>
        <v>1952.1</v>
      </c>
      <c r="N757" s="263">
        <f t="shared" si="251"/>
        <v>1952.1</v>
      </c>
      <c r="O757" s="263">
        <f t="shared" si="251"/>
        <v>1938.8</v>
      </c>
      <c r="P757" s="263">
        <f t="shared" si="251"/>
        <v>1938.8</v>
      </c>
    </row>
    <row r="758" spans="1:16" s="186" customFormat="1" x14ac:dyDescent="0.25">
      <c r="A758" s="184"/>
      <c r="B758" s="224" t="s">
        <v>820</v>
      </c>
      <c r="C758" s="168" t="s">
        <v>815</v>
      </c>
      <c r="D758" s="168" t="s">
        <v>295</v>
      </c>
      <c r="E758" s="168" t="s">
        <v>238</v>
      </c>
      <c r="F758" s="169"/>
      <c r="G758" s="168"/>
      <c r="H758" s="170">
        <f>H759+H760+H761+H762</f>
        <v>1721352</v>
      </c>
      <c r="I758" s="292">
        <f>I759+I760+I761+I762+I763</f>
        <v>1926.8999999999999</v>
      </c>
      <c r="J758" s="292">
        <f t="shared" ref="J758:P758" si="252">J759+J760+J761+J762+J763</f>
        <v>1926.8999999999999</v>
      </c>
      <c r="K758" s="292">
        <f t="shared" si="252"/>
        <v>1926.8999999999999</v>
      </c>
      <c r="L758" s="292">
        <f t="shared" si="252"/>
        <v>1926.8999999999999</v>
      </c>
      <c r="M758" s="292">
        <f t="shared" si="252"/>
        <v>1926.8999999999999</v>
      </c>
      <c r="N758" s="292">
        <f t="shared" si="252"/>
        <v>1926.8999999999999</v>
      </c>
      <c r="O758" s="292">
        <f t="shared" si="252"/>
        <v>1926.8999999999999</v>
      </c>
      <c r="P758" s="292">
        <f t="shared" si="252"/>
        <v>1926.8999999999999</v>
      </c>
    </row>
    <row r="759" spans="1:16" s="186" customFormat="1" ht="45" customHeight="1" x14ac:dyDescent="0.25">
      <c r="A759" s="184"/>
      <c r="B759" s="173" t="s">
        <v>821</v>
      </c>
      <c r="C759" s="174" t="s">
        <v>815</v>
      </c>
      <c r="D759" s="174" t="s">
        <v>295</v>
      </c>
      <c r="E759" s="174" t="s">
        <v>238</v>
      </c>
      <c r="F759" s="175" t="s">
        <v>822</v>
      </c>
      <c r="G759" s="174" t="s">
        <v>345</v>
      </c>
      <c r="H759" s="176">
        <v>1668284</v>
      </c>
      <c r="I759" s="272">
        <v>1861.1</v>
      </c>
      <c r="J759" s="272">
        <v>1861.1</v>
      </c>
      <c r="K759" s="272">
        <v>1861.1</v>
      </c>
      <c r="L759" s="272">
        <v>1861.1</v>
      </c>
      <c r="M759" s="272">
        <v>1861.1</v>
      </c>
      <c r="N759" s="272">
        <v>1861.1</v>
      </c>
      <c r="O759" s="272">
        <v>1861.1</v>
      </c>
      <c r="P759" s="272">
        <v>1861.1</v>
      </c>
    </row>
    <row r="760" spans="1:16" s="186" customFormat="1" ht="15.75" hidden="1" customHeight="1" x14ac:dyDescent="0.25">
      <c r="A760" s="184"/>
      <c r="B760" s="178" t="s">
        <v>368</v>
      </c>
      <c r="C760" s="174" t="s">
        <v>823</v>
      </c>
      <c r="D760" s="174" t="s">
        <v>295</v>
      </c>
      <c r="E760" s="174" t="s">
        <v>238</v>
      </c>
      <c r="F760" s="175" t="s">
        <v>824</v>
      </c>
      <c r="G760" s="174" t="s">
        <v>584</v>
      </c>
      <c r="H760" s="179">
        <v>0</v>
      </c>
      <c r="I760" s="272"/>
      <c r="L760" s="317"/>
      <c r="M760" s="317"/>
      <c r="N760" s="394"/>
      <c r="O760" s="397"/>
      <c r="P760" s="397"/>
    </row>
    <row r="761" spans="1:16" s="186" customFormat="1" ht="60" x14ac:dyDescent="0.25">
      <c r="A761" s="184"/>
      <c r="B761" s="173" t="s">
        <v>825</v>
      </c>
      <c r="C761" s="174" t="s">
        <v>815</v>
      </c>
      <c r="D761" s="174" t="s">
        <v>295</v>
      </c>
      <c r="E761" s="174" t="s">
        <v>238</v>
      </c>
      <c r="F761" s="175" t="s">
        <v>822</v>
      </c>
      <c r="G761" s="174" t="s">
        <v>348</v>
      </c>
      <c r="H761" s="179">
        <v>53068</v>
      </c>
      <c r="I761" s="272">
        <v>65.8</v>
      </c>
      <c r="J761" s="272">
        <v>65.8</v>
      </c>
      <c r="K761" s="272">
        <v>65.8</v>
      </c>
      <c r="L761" s="272">
        <v>65.8</v>
      </c>
      <c r="M761" s="272">
        <v>65.8</v>
      </c>
      <c r="N761" s="272">
        <v>65.8</v>
      </c>
      <c r="O761" s="272">
        <v>65.8</v>
      </c>
      <c r="P761" s="272">
        <v>65.8</v>
      </c>
    </row>
    <row r="762" spans="1:16" s="186" customFormat="1" ht="15.75" hidden="1" customHeight="1" x14ac:dyDescent="0.25">
      <c r="A762" s="184"/>
      <c r="B762" s="368"/>
      <c r="C762" s="174"/>
      <c r="D762" s="174"/>
      <c r="E762" s="174"/>
      <c r="F762" s="175"/>
      <c r="G762" s="174"/>
      <c r="H762" s="179"/>
      <c r="I762" s="272"/>
      <c r="L762" s="317"/>
      <c r="M762" s="317"/>
      <c r="N762" s="394"/>
      <c r="O762" s="397"/>
      <c r="P762" s="397"/>
    </row>
    <row r="763" spans="1:16" s="186" customFormat="1" x14ac:dyDescent="0.25">
      <c r="A763" s="184"/>
      <c r="B763" s="368" t="s">
        <v>826</v>
      </c>
      <c r="C763" s="174" t="s">
        <v>815</v>
      </c>
      <c r="D763" s="174" t="s">
        <v>295</v>
      </c>
      <c r="E763" s="174" t="s">
        <v>238</v>
      </c>
      <c r="F763" s="175" t="s">
        <v>822</v>
      </c>
      <c r="G763" s="174" t="s">
        <v>353</v>
      </c>
      <c r="H763" s="179"/>
      <c r="I763" s="272">
        <v>0</v>
      </c>
      <c r="J763" s="272">
        <v>0</v>
      </c>
      <c r="K763" s="272">
        <v>0</v>
      </c>
      <c r="L763" s="272">
        <v>0</v>
      </c>
      <c r="M763" s="272">
        <v>0</v>
      </c>
      <c r="N763" s="272">
        <v>0</v>
      </c>
      <c r="O763" s="272">
        <v>0</v>
      </c>
      <c r="P763" s="272">
        <v>0</v>
      </c>
    </row>
    <row r="764" spans="1:16" s="186" customFormat="1" x14ac:dyDescent="0.25">
      <c r="A764" s="184"/>
      <c r="B764" s="189" t="s">
        <v>733</v>
      </c>
      <c r="C764" s="194" t="s">
        <v>815</v>
      </c>
      <c r="D764" s="194" t="s">
        <v>295</v>
      </c>
      <c r="E764" s="194" t="s">
        <v>238</v>
      </c>
      <c r="F764" s="195"/>
      <c r="G764" s="194"/>
      <c r="H764" s="285">
        <f>H765</f>
        <v>63100</v>
      </c>
      <c r="I764" s="188">
        <f>I765</f>
        <v>15.1</v>
      </c>
      <c r="J764" s="188">
        <f t="shared" ref="J764:P764" si="253">J765</f>
        <v>25.2</v>
      </c>
      <c r="K764" s="188">
        <f t="shared" si="253"/>
        <v>25.2</v>
      </c>
      <c r="L764" s="188">
        <f t="shared" si="253"/>
        <v>25.2</v>
      </c>
      <c r="M764" s="188">
        <f t="shared" si="253"/>
        <v>25.2</v>
      </c>
      <c r="N764" s="188">
        <f t="shared" si="253"/>
        <v>25.2</v>
      </c>
      <c r="O764" s="188">
        <f t="shared" si="253"/>
        <v>11.9</v>
      </c>
      <c r="P764" s="188">
        <f t="shared" si="253"/>
        <v>11.9</v>
      </c>
    </row>
    <row r="765" spans="1:16" s="186" customFormat="1" ht="150" x14ac:dyDescent="0.25">
      <c r="A765" s="184"/>
      <c r="B765" s="173" t="s">
        <v>782</v>
      </c>
      <c r="C765" s="157" t="s">
        <v>815</v>
      </c>
      <c r="D765" s="157" t="s">
        <v>295</v>
      </c>
      <c r="E765" s="157" t="s">
        <v>238</v>
      </c>
      <c r="F765" s="199" t="s">
        <v>827</v>
      </c>
      <c r="G765" s="157" t="s">
        <v>345</v>
      </c>
      <c r="H765" s="286">
        <v>63100</v>
      </c>
      <c r="I765" s="272">
        <v>15.1</v>
      </c>
      <c r="J765" s="272">
        <v>25.2</v>
      </c>
      <c r="K765" s="272">
        <v>25.2</v>
      </c>
      <c r="L765" s="272">
        <v>25.2</v>
      </c>
      <c r="M765" s="272">
        <v>25.2</v>
      </c>
      <c r="N765" s="272">
        <v>25.2</v>
      </c>
      <c r="O765" s="272">
        <v>11.9</v>
      </c>
      <c r="P765" s="272">
        <v>11.9</v>
      </c>
    </row>
    <row r="766" spans="1:16" s="186" customFormat="1" ht="57" x14ac:dyDescent="0.25">
      <c r="A766" s="182">
        <v>21</v>
      </c>
      <c r="B766" s="361" t="s">
        <v>828</v>
      </c>
      <c r="C766" s="160" t="s">
        <v>823</v>
      </c>
      <c r="D766" s="160"/>
      <c r="E766" s="160"/>
      <c r="F766" s="251"/>
      <c r="G766" s="160"/>
      <c r="H766" s="261">
        <f>H767</f>
        <v>3252678</v>
      </c>
      <c r="I766" s="262">
        <f>I767</f>
        <v>2409</v>
      </c>
      <c r="J766" s="262">
        <f t="shared" ref="J766:P766" si="254">J767</f>
        <v>2446.2000000000003</v>
      </c>
      <c r="K766" s="262">
        <f t="shared" si="254"/>
        <v>2446.2000000000003</v>
      </c>
      <c r="L766" s="262">
        <f t="shared" si="254"/>
        <v>2446.2000000000003</v>
      </c>
      <c r="M766" s="262">
        <f t="shared" si="254"/>
        <v>2446.2000000000003</v>
      </c>
      <c r="N766" s="262">
        <f t="shared" si="254"/>
        <v>2446.2000000000003</v>
      </c>
      <c r="O766" s="262">
        <f t="shared" si="254"/>
        <v>2401</v>
      </c>
      <c r="P766" s="262">
        <f t="shared" si="254"/>
        <v>2401</v>
      </c>
    </row>
    <row r="767" spans="1:16" s="186" customFormat="1" x14ac:dyDescent="0.25">
      <c r="A767" s="184"/>
      <c r="B767" s="224" t="s">
        <v>308</v>
      </c>
      <c r="C767" s="168" t="s">
        <v>823</v>
      </c>
      <c r="D767" s="168" t="s">
        <v>295</v>
      </c>
      <c r="E767" s="168" t="s">
        <v>238</v>
      </c>
      <c r="F767" s="169"/>
      <c r="G767" s="168"/>
      <c r="H767" s="170">
        <f>H771+H776</f>
        <v>3252678</v>
      </c>
      <c r="I767" s="292">
        <f>I771+I776</f>
        <v>2409</v>
      </c>
      <c r="J767" s="292">
        <f t="shared" ref="J767:P767" si="255">J771+J776</f>
        <v>2446.2000000000003</v>
      </c>
      <c r="K767" s="292">
        <f t="shared" si="255"/>
        <v>2446.2000000000003</v>
      </c>
      <c r="L767" s="292">
        <f t="shared" si="255"/>
        <v>2446.2000000000003</v>
      </c>
      <c r="M767" s="292">
        <f t="shared" si="255"/>
        <v>2446.2000000000003</v>
      </c>
      <c r="N767" s="292">
        <f t="shared" si="255"/>
        <v>2446.2000000000003</v>
      </c>
      <c r="O767" s="292">
        <f t="shared" si="255"/>
        <v>2401</v>
      </c>
      <c r="P767" s="292">
        <f t="shared" si="255"/>
        <v>2401</v>
      </c>
    </row>
    <row r="768" spans="1:16" s="186" customFormat="1" ht="30.75" customHeight="1" x14ac:dyDescent="0.25">
      <c r="A768" s="184"/>
      <c r="B768" s="173" t="s">
        <v>574</v>
      </c>
      <c r="C768" s="174" t="s">
        <v>823</v>
      </c>
      <c r="D768" s="174" t="s">
        <v>295</v>
      </c>
      <c r="E768" s="174" t="s">
        <v>238</v>
      </c>
      <c r="F768" s="175" t="s">
        <v>292</v>
      </c>
      <c r="G768" s="168"/>
      <c r="H768" s="170"/>
      <c r="I768" s="263">
        <f>I769</f>
        <v>2409</v>
      </c>
      <c r="J768" s="263">
        <f t="shared" ref="J768:P769" si="256">J769</f>
        <v>2446.2000000000003</v>
      </c>
      <c r="K768" s="263">
        <f t="shared" si="256"/>
        <v>2446.2000000000003</v>
      </c>
      <c r="L768" s="263">
        <f t="shared" si="256"/>
        <v>2446.2000000000003</v>
      </c>
      <c r="M768" s="263">
        <f t="shared" si="256"/>
        <v>2446.2000000000003</v>
      </c>
      <c r="N768" s="263">
        <f t="shared" si="256"/>
        <v>2446.2000000000003</v>
      </c>
      <c r="O768" s="263">
        <f t="shared" si="256"/>
        <v>2401</v>
      </c>
      <c r="P768" s="263">
        <f t="shared" si="256"/>
        <v>2401</v>
      </c>
    </row>
    <row r="769" spans="1:16" s="186" customFormat="1" ht="30" x14ac:dyDescent="0.25">
      <c r="A769" s="184"/>
      <c r="B769" s="203" t="s">
        <v>816</v>
      </c>
      <c r="C769" s="174" t="s">
        <v>823</v>
      </c>
      <c r="D769" s="174" t="s">
        <v>295</v>
      </c>
      <c r="E769" s="174" t="s">
        <v>238</v>
      </c>
      <c r="F769" s="175" t="s">
        <v>817</v>
      </c>
      <c r="G769" s="168"/>
      <c r="H769" s="170"/>
      <c r="I769" s="263">
        <f>I770</f>
        <v>2409</v>
      </c>
      <c r="J769" s="263">
        <f t="shared" si="256"/>
        <v>2446.2000000000003</v>
      </c>
      <c r="K769" s="263">
        <f t="shared" si="256"/>
        <v>2446.2000000000003</v>
      </c>
      <c r="L769" s="263">
        <f t="shared" si="256"/>
        <v>2446.2000000000003</v>
      </c>
      <c r="M769" s="263">
        <f t="shared" si="256"/>
        <v>2446.2000000000003</v>
      </c>
      <c r="N769" s="263">
        <f t="shared" si="256"/>
        <v>2446.2000000000003</v>
      </c>
      <c r="O769" s="263">
        <f t="shared" si="256"/>
        <v>2401</v>
      </c>
      <c r="P769" s="263">
        <f t="shared" si="256"/>
        <v>2401</v>
      </c>
    </row>
    <row r="770" spans="1:16" s="186" customFormat="1" ht="30" x14ac:dyDescent="0.25">
      <c r="A770" s="184"/>
      <c r="B770" s="203" t="s">
        <v>818</v>
      </c>
      <c r="C770" s="174" t="s">
        <v>823</v>
      </c>
      <c r="D770" s="174" t="s">
        <v>295</v>
      </c>
      <c r="E770" s="174" t="s">
        <v>238</v>
      </c>
      <c r="F770" s="175" t="s">
        <v>819</v>
      </c>
      <c r="G770" s="168"/>
      <c r="H770" s="170"/>
      <c r="I770" s="263">
        <f>I772+I774+I777</f>
        <v>2409</v>
      </c>
      <c r="J770" s="263">
        <f t="shared" ref="J770:P770" si="257">J772+J774+J777</f>
        <v>2446.2000000000003</v>
      </c>
      <c r="K770" s="263">
        <f t="shared" si="257"/>
        <v>2446.2000000000003</v>
      </c>
      <c r="L770" s="263">
        <f t="shared" si="257"/>
        <v>2446.2000000000003</v>
      </c>
      <c r="M770" s="263">
        <f t="shared" si="257"/>
        <v>2446.2000000000003</v>
      </c>
      <c r="N770" s="263">
        <f t="shared" si="257"/>
        <v>2446.2000000000003</v>
      </c>
      <c r="O770" s="263">
        <f t="shared" si="257"/>
        <v>2401</v>
      </c>
      <c r="P770" s="263">
        <f t="shared" si="257"/>
        <v>2401</v>
      </c>
    </row>
    <row r="771" spans="1:16" s="186" customFormat="1" ht="22.5" customHeight="1" x14ac:dyDescent="0.25">
      <c r="A771" s="184"/>
      <c r="B771" s="224" t="s">
        <v>820</v>
      </c>
      <c r="C771" s="168" t="s">
        <v>823</v>
      </c>
      <c r="D771" s="168" t="s">
        <v>295</v>
      </c>
      <c r="E771" s="168" t="s">
        <v>238</v>
      </c>
      <c r="F771" s="169"/>
      <c r="G771" s="168"/>
      <c r="H771" s="170">
        <f>H772+H773+H774+H775</f>
        <v>3146778</v>
      </c>
      <c r="I771" s="292">
        <f>I772+I773+I774+I775</f>
        <v>2371.3000000000002</v>
      </c>
      <c r="J771" s="292">
        <f t="shared" ref="J771:P771" si="258">J772+J773+J774+J775</f>
        <v>2371.3000000000002</v>
      </c>
      <c r="K771" s="292">
        <f t="shared" si="258"/>
        <v>2371.3000000000002</v>
      </c>
      <c r="L771" s="292">
        <f t="shared" si="258"/>
        <v>2371.3000000000002</v>
      </c>
      <c r="M771" s="292">
        <f t="shared" si="258"/>
        <v>2371.3000000000002</v>
      </c>
      <c r="N771" s="292">
        <f t="shared" si="258"/>
        <v>2371.3000000000002</v>
      </c>
      <c r="O771" s="292">
        <f t="shared" si="258"/>
        <v>2371.3000000000002</v>
      </c>
      <c r="P771" s="292">
        <f t="shared" si="258"/>
        <v>2371.3000000000002</v>
      </c>
    </row>
    <row r="772" spans="1:16" s="186" customFormat="1" ht="108" customHeight="1" x14ac:dyDescent="0.25">
      <c r="A772" s="184"/>
      <c r="B772" s="173" t="s">
        <v>821</v>
      </c>
      <c r="C772" s="174" t="s">
        <v>823</v>
      </c>
      <c r="D772" s="174" t="s">
        <v>295</v>
      </c>
      <c r="E772" s="174" t="s">
        <v>238</v>
      </c>
      <c r="F772" s="175" t="s">
        <v>822</v>
      </c>
      <c r="G772" s="174" t="s">
        <v>345</v>
      </c>
      <c r="H772" s="176">
        <v>2989878</v>
      </c>
      <c r="I772" s="272">
        <v>2294</v>
      </c>
      <c r="J772" s="272">
        <v>2294</v>
      </c>
      <c r="K772" s="272">
        <v>2294</v>
      </c>
      <c r="L772" s="272">
        <v>2294</v>
      </c>
      <c r="M772" s="272">
        <v>2294</v>
      </c>
      <c r="N772" s="272">
        <v>2294</v>
      </c>
      <c r="O772" s="272">
        <v>2294</v>
      </c>
      <c r="P772" s="272">
        <v>2294</v>
      </c>
    </row>
    <row r="773" spans="1:16" s="186" customFormat="1" ht="15.75" hidden="1" customHeight="1" x14ac:dyDescent="0.25">
      <c r="A773" s="184"/>
      <c r="B773" s="178" t="s">
        <v>368</v>
      </c>
      <c r="C773" s="174" t="s">
        <v>823</v>
      </c>
      <c r="D773" s="174" t="s">
        <v>295</v>
      </c>
      <c r="E773" s="174" t="s">
        <v>190</v>
      </c>
      <c r="F773" s="175" t="s">
        <v>824</v>
      </c>
      <c r="G773" s="174" t="s">
        <v>584</v>
      </c>
      <c r="H773" s="179">
        <v>0</v>
      </c>
      <c r="I773" s="272"/>
      <c r="L773" s="317"/>
      <c r="M773" s="317"/>
      <c r="N773" s="394"/>
      <c r="O773" s="397"/>
      <c r="P773" s="397"/>
    </row>
    <row r="774" spans="1:16" s="186" customFormat="1" ht="63.75" customHeight="1" x14ac:dyDescent="0.25">
      <c r="A774" s="184"/>
      <c r="B774" s="173" t="s">
        <v>825</v>
      </c>
      <c r="C774" s="174" t="s">
        <v>823</v>
      </c>
      <c r="D774" s="174" t="s">
        <v>295</v>
      </c>
      <c r="E774" s="174" t="s">
        <v>238</v>
      </c>
      <c r="F774" s="175" t="s">
        <v>822</v>
      </c>
      <c r="G774" s="174" t="s">
        <v>348</v>
      </c>
      <c r="H774" s="179">
        <v>156900</v>
      </c>
      <c r="I774" s="272">
        <v>77.3</v>
      </c>
      <c r="J774" s="272">
        <v>77.3</v>
      </c>
      <c r="K774" s="272">
        <v>77.3</v>
      </c>
      <c r="L774" s="272">
        <v>77.3</v>
      </c>
      <c r="M774" s="272">
        <v>77.3</v>
      </c>
      <c r="N774" s="272">
        <v>77.3</v>
      </c>
      <c r="O774" s="272">
        <v>77.3</v>
      </c>
      <c r="P774" s="272">
        <v>77.3</v>
      </c>
    </row>
    <row r="775" spans="1:16" s="186" customFormat="1" ht="15.75" hidden="1" customHeight="1" x14ac:dyDescent="0.25">
      <c r="A775" s="184"/>
      <c r="B775" s="368" t="s">
        <v>349</v>
      </c>
      <c r="C775" s="174" t="s">
        <v>823</v>
      </c>
      <c r="D775" s="174" t="s">
        <v>295</v>
      </c>
      <c r="E775" s="174" t="s">
        <v>190</v>
      </c>
      <c r="F775" s="175" t="s">
        <v>824</v>
      </c>
      <c r="G775" s="174" t="s">
        <v>351</v>
      </c>
      <c r="H775" s="179">
        <v>0</v>
      </c>
      <c r="I775" s="272">
        <v>0</v>
      </c>
      <c r="L775" s="317"/>
      <c r="M775" s="317"/>
      <c r="N775" s="394"/>
      <c r="O775" s="397"/>
      <c r="P775" s="397"/>
    </row>
    <row r="776" spans="1:16" s="186" customFormat="1" x14ac:dyDescent="0.25">
      <c r="A776" s="184"/>
      <c r="B776" s="189" t="s">
        <v>733</v>
      </c>
      <c r="C776" s="194" t="s">
        <v>823</v>
      </c>
      <c r="D776" s="194" t="s">
        <v>295</v>
      </c>
      <c r="E776" s="194" t="s">
        <v>238</v>
      </c>
      <c r="F776" s="195"/>
      <c r="G776" s="194"/>
      <c r="H776" s="285">
        <f>H777</f>
        <v>105900</v>
      </c>
      <c r="I776" s="188">
        <f>I777</f>
        <v>37.700000000000003</v>
      </c>
      <c r="J776" s="188">
        <f t="shared" ref="J776:P776" si="259">J777</f>
        <v>74.900000000000006</v>
      </c>
      <c r="K776" s="188">
        <f t="shared" si="259"/>
        <v>74.900000000000006</v>
      </c>
      <c r="L776" s="188">
        <f t="shared" si="259"/>
        <v>74.900000000000006</v>
      </c>
      <c r="M776" s="188">
        <f t="shared" si="259"/>
        <v>74.900000000000006</v>
      </c>
      <c r="N776" s="188">
        <f t="shared" si="259"/>
        <v>74.900000000000006</v>
      </c>
      <c r="O776" s="188">
        <f t="shared" si="259"/>
        <v>29.7</v>
      </c>
      <c r="P776" s="188">
        <f t="shared" si="259"/>
        <v>29.7</v>
      </c>
    </row>
    <row r="777" spans="1:16" s="186" customFormat="1" ht="150" x14ac:dyDescent="0.25">
      <c r="A777" s="184"/>
      <c r="B777" s="173" t="s">
        <v>782</v>
      </c>
      <c r="C777" s="157" t="s">
        <v>823</v>
      </c>
      <c r="D777" s="157" t="s">
        <v>295</v>
      </c>
      <c r="E777" s="157" t="s">
        <v>238</v>
      </c>
      <c r="F777" s="199" t="s">
        <v>827</v>
      </c>
      <c r="G777" s="157" t="s">
        <v>345</v>
      </c>
      <c r="H777" s="286">
        <v>105900</v>
      </c>
      <c r="I777" s="272">
        <v>37.700000000000003</v>
      </c>
      <c r="J777" s="272">
        <v>74.900000000000006</v>
      </c>
      <c r="K777" s="272">
        <v>74.900000000000006</v>
      </c>
      <c r="L777" s="272">
        <v>74.900000000000006</v>
      </c>
      <c r="M777" s="272">
        <v>74.900000000000006</v>
      </c>
      <c r="N777" s="272">
        <v>74.900000000000006</v>
      </c>
      <c r="O777" s="272">
        <v>29.7</v>
      </c>
      <c r="P777" s="272">
        <v>29.7</v>
      </c>
    </row>
    <row r="778" spans="1:16" ht="42.75" x14ac:dyDescent="0.25">
      <c r="A778" s="182">
        <v>22</v>
      </c>
      <c r="B778" s="361" t="s">
        <v>829</v>
      </c>
      <c r="C778" s="160" t="s">
        <v>830</v>
      </c>
      <c r="D778" s="160"/>
      <c r="E778" s="160"/>
      <c r="F778" s="251"/>
      <c r="G778" s="160"/>
      <c r="H778" s="261">
        <f>H783+H789</f>
        <v>4026499</v>
      </c>
      <c r="I778" s="262">
        <f>I783+I789</f>
        <v>7586</v>
      </c>
      <c r="J778" s="262">
        <f t="shared" ref="J778:P778" si="260">J783+J789</f>
        <v>7669.5</v>
      </c>
      <c r="K778" s="262">
        <f t="shared" si="260"/>
        <v>7669.5</v>
      </c>
      <c r="L778" s="262">
        <f t="shared" si="260"/>
        <v>7669.5</v>
      </c>
      <c r="M778" s="262">
        <f t="shared" si="260"/>
        <v>7669.5</v>
      </c>
      <c r="N778" s="262">
        <f t="shared" si="260"/>
        <v>7669.5</v>
      </c>
      <c r="O778" s="262">
        <f t="shared" si="260"/>
        <v>7564.9000000000005</v>
      </c>
      <c r="P778" s="262">
        <f t="shared" si="260"/>
        <v>7564.9000000000005</v>
      </c>
    </row>
    <row r="779" spans="1:16" x14ac:dyDescent="0.25">
      <c r="A779" s="284"/>
      <c r="B779" s="224" t="s">
        <v>308</v>
      </c>
      <c r="C779" s="168" t="s">
        <v>830</v>
      </c>
      <c r="D779" s="168" t="s">
        <v>295</v>
      </c>
      <c r="E779" s="168"/>
      <c r="F779" s="169"/>
      <c r="G779" s="168"/>
      <c r="H779" s="187">
        <f>H783+H789</f>
        <v>4026499</v>
      </c>
      <c r="I779" s="289">
        <f>I783+I789</f>
        <v>7586</v>
      </c>
      <c r="J779" s="289">
        <f t="shared" ref="J779:P779" si="261">J783+J789</f>
        <v>7669.5</v>
      </c>
      <c r="K779" s="289">
        <f t="shared" si="261"/>
        <v>7669.5</v>
      </c>
      <c r="L779" s="289">
        <f t="shared" si="261"/>
        <v>7669.5</v>
      </c>
      <c r="M779" s="289">
        <f t="shared" si="261"/>
        <v>7669.5</v>
      </c>
      <c r="N779" s="289">
        <f t="shared" si="261"/>
        <v>7669.5</v>
      </c>
      <c r="O779" s="289">
        <f t="shared" si="261"/>
        <v>7564.9000000000005</v>
      </c>
      <c r="P779" s="289">
        <f t="shared" si="261"/>
        <v>7564.9000000000005</v>
      </c>
    </row>
    <row r="780" spans="1:16" ht="32.25" customHeight="1" x14ac:dyDescent="0.25">
      <c r="A780" s="284"/>
      <c r="B780" s="173" t="s">
        <v>574</v>
      </c>
      <c r="C780" s="174" t="s">
        <v>830</v>
      </c>
      <c r="D780" s="174" t="s">
        <v>295</v>
      </c>
      <c r="E780" s="174" t="s">
        <v>238</v>
      </c>
      <c r="F780" s="175" t="s">
        <v>292</v>
      </c>
      <c r="G780" s="174"/>
      <c r="H780" s="179"/>
      <c r="I780" s="272">
        <f>I781</f>
        <v>7586</v>
      </c>
      <c r="J780" s="272">
        <f t="shared" ref="J780:P781" si="262">J781</f>
        <v>7669.5</v>
      </c>
      <c r="K780" s="272">
        <f t="shared" si="262"/>
        <v>7669.5</v>
      </c>
      <c r="L780" s="272">
        <f t="shared" si="262"/>
        <v>7669.5</v>
      </c>
      <c r="M780" s="272">
        <f t="shared" si="262"/>
        <v>7669.5</v>
      </c>
      <c r="N780" s="272">
        <f t="shared" si="262"/>
        <v>7669.5</v>
      </c>
      <c r="O780" s="272">
        <f t="shared" si="262"/>
        <v>7564.9000000000005</v>
      </c>
      <c r="P780" s="272">
        <f t="shared" si="262"/>
        <v>7564.9000000000005</v>
      </c>
    </row>
    <row r="781" spans="1:16" ht="30" x14ac:dyDescent="0.25">
      <c r="A781" s="284"/>
      <c r="B781" s="203" t="s">
        <v>816</v>
      </c>
      <c r="C781" s="174" t="s">
        <v>830</v>
      </c>
      <c r="D781" s="174" t="s">
        <v>295</v>
      </c>
      <c r="E781" s="174" t="s">
        <v>238</v>
      </c>
      <c r="F781" s="175" t="s">
        <v>817</v>
      </c>
      <c r="G781" s="174"/>
      <c r="H781" s="179"/>
      <c r="I781" s="272">
        <f>I782</f>
        <v>7586</v>
      </c>
      <c r="J781" s="272">
        <f t="shared" si="262"/>
        <v>7669.5</v>
      </c>
      <c r="K781" s="272">
        <f t="shared" si="262"/>
        <v>7669.5</v>
      </c>
      <c r="L781" s="272">
        <f t="shared" si="262"/>
        <v>7669.5</v>
      </c>
      <c r="M781" s="272">
        <f t="shared" si="262"/>
        <v>7669.5</v>
      </c>
      <c r="N781" s="272">
        <f t="shared" si="262"/>
        <v>7669.5</v>
      </c>
      <c r="O781" s="272">
        <f t="shared" si="262"/>
        <v>7564.9000000000005</v>
      </c>
      <c r="P781" s="272">
        <f t="shared" si="262"/>
        <v>7564.9000000000005</v>
      </c>
    </row>
    <row r="782" spans="1:16" ht="30" x14ac:dyDescent="0.25">
      <c r="A782" s="284"/>
      <c r="B782" s="203" t="s">
        <v>818</v>
      </c>
      <c r="C782" s="174" t="s">
        <v>830</v>
      </c>
      <c r="D782" s="174" t="s">
        <v>295</v>
      </c>
      <c r="E782" s="174" t="s">
        <v>238</v>
      </c>
      <c r="F782" s="175" t="s">
        <v>819</v>
      </c>
      <c r="G782" s="174"/>
      <c r="H782" s="179"/>
      <c r="I782" s="272">
        <f>I784+I786+I788+I790</f>
        <v>7586</v>
      </c>
      <c r="J782" s="272">
        <f t="shared" ref="J782:P782" si="263">J784+J786+J788+J790</f>
        <v>7669.5</v>
      </c>
      <c r="K782" s="272">
        <f t="shared" si="263"/>
        <v>7669.5</v>
      </c>
      <c r="L782" s="272">
        <f t="shared" si="263"/>
        <v>7669.5</v>
      </c>
      <c r="M782" s="272">
        <f t="shared" si="263"/>
        <v>7669.5</v>
      </c>
      <c r="N782" s="272">
        <f t="shared" si="263"/>
        <v>7669.5</v>
      </c>
      <c r="O782" s="272">
        <f t="shared" si="263"/>
        <v>7564.9000000000005</v>
      </c>
      <c r="P782" s="272">
        <f t="shared" si="263"/>
        <v>7564.9000000000005</v>
      </c>
    </row>
    <row r="783" spans="1:16" x14ac:dyDescent="0.25">
      <c r="A783" s="284"/>
      <c r="B783" s="224" t="s">
        <v>820</v>
      </c>
      <c r="C783" s="168" t="s">
        <v>830</v>
      </c>
      <c r="D783" s="168" t="s">
        <v>295</v>
      </c>
      <c r="E783" s="168" t="s">
        <v>238</v>
      </c>
      <c r="F783" s="169"/>
      <c r="G783" s="168"/>
      <c r="H783" s="187">
        <f>H784+H785+H786+H787</f>
        <v>3859399</v>
      </c>
      <c r="I783" s="289">
        <f>I784+I785+I786+I787+I788</f>
        <v>7487.3</v>
      </c>
      <c r="J783" s="289">
        <f t="shared" ref="J783:P783" si="264">J784+J785+J786+J787+J788</f>
        <v>7487.3</v>
      </c>
      <c r="K783" s="289">
        <f t="shared" si="264"/>
        <v>7487.3</v>
      </c>
      <c r="L783" s="289">
        <f t="shared" si="264"/>
        <v>7487.3</v>
      </c>
      <c r="M783" s="289">
        <f t="shared" si="264"/>
        <v>7487.3</v>
      </c>
      <c r="N783" s="289">
        <f t="shared" si="264"/>
        <v>7487.3</v>
      </c>
      <c r="O783" s="289">
        <f t="shared" si="264"/>
        <v>7487.3</v>
      </c>
      <c r="P783" s="289">
        <f t="shared" si="264"/>
        <v>7487.3</v>
      </c>
    </row>
    <row r="784" spans="1:16" ht="44.25" customHeight="1" x14ac:dyDescent="0.25">
      <c r="A784" s="184"/>
      <c r="B784" s="173" t="s">
        <v>821</v>
      </c>
      <c r="C784" s="174" t="s">
        <v>830</v>
      </c>
      <c r="D784" s="174" t="s">
        <v>295</v>
      </c>
      <c r="E784" s="174" t="s">
        <v>238</v>
      </c>
      <c r="F784" s="175" t="s">
        <v>822</v>
      </c>
      <c r="G784" s="174" t="s">
        <v>345</v>
      </c>
      <c r="H784" s="179">
        <v>3590599</v>
      </c>
      <c r="I784" s="272">
        <v>4631.3</v>
      </c>
      <c r="J784" s="272">
        <v>4631.3</v>
      </c>
      <c r="K784" s="272">
        <v>4631.3</v>
      </c>
      <c r="L784" s="272">
        <v>4631.3</v>
      </c>
      <c r="M784" s="272">
        <v>4631.3</v>
      </c>
      <c r="N784" s="272">
        <v>4631.3</v>
      </c>
      <c r="O784" s="272">
        <v>4631.3</v>
      </c>
      <c r="P784" s="272">
        <v>4631.3</v>
      </c>
    </row>
    <row r="785" spans="1:16" ht="15.75" hidden="1" customHeight="1" x14ac:dyDescent="0.25">
      <c r="A785" s="184"/>
      <c r="B785" s="178" t="s">
        <v>368</v>
      </c>
      <c r="C785" s="174" t="s">
        <v>830</v>
      </c>
      <c r="D785" s="174" t="s">
        <v>295</v>
      </c>
      <c r="E785" s="174" t="s">
        <v>190</v>
      </c>
      <c r="F785" s="175" t="s">
        <v>824</v>
      </c>
      <c r="G785" s="174" t="s">
        <v>584</v>
      </c>
      <c r="H785" s="179">
        <v>0</v>
      </c>
      <c r="I785" s="272"/>
      <c r="L785" s="317"/>
      <c r="M785" s="317"/>
      <c r="N785" s="396"/>
      <c r="O785" s="397"/>
      <c r="P785" s="397"/>
    </row>
    <row r="786" spans="1:16" ht="60" customHeight="1" x14ac:dyDescent="0.25">
      <c r="A786" s="184"/>
      <c r="B786" s="173" t="s">
        <v>825</v>
      </c>
      <c r="C786" s="174" t="s">
        <v>830</v>
      </c>
      <c r="D786" s="174" t="s">
        <v>295</v>
      </c>
      <c r="E786" s="174" t="s">
        <v>238</v>
      </c>
      <c r="F786" s="175" t="s">
        <v>822</v>
      </c>
      <c r="G786" s="174" t="s">
        <v>348</v>
      </c>
      <c r="H786" s="179">
        <v>268800</v>
      </c>
      <c r="I786" s="272">
        <v>661.5</v>
      </c>
      <c r="J786" s="272">
        <v>661.5</v>
      </c>
      <c r="K786" s="272">
        <v>661.5</v>
      </c>
      <c r="L786" s="272">
        <v>661.5</v>
      </c>
      <c r="M786" s="272">
        <v>661.5</v>
      </c>
      <c r="N786" s="272">
        <v>661.5</v>
      </c>
      <c r="O786" s="272">
        <v>661.5</v>
      </c>
      <c r="P786" s="272">
        <v>661.5</v>
      </c>
    </row>
    <row r="787" spans="1:16" s="186" customFormat="1" ht="15.75" hidden="1" customHeight="1" x14ac:dyDescent="0.25">
      <c r="A787" s="184"/>
      <c r="B787" s="368" t="s">
        <v>349</v>
      </c>
      <c r="C787" s="174" t="s">
        <v>830</v>
      </c>
      <c r="D787" s="174" t="s">
        <v>295</v>
      </c>
      <c r="E787" s="174" t="s">
        <v>190</v>
      </c>
      <c r="F787" s="175" t="s">
        <v>824</v>
      </c>
      <c r="G787" s="174" t="s">
        <v>351</v>
      </c>
      <c r="H787" s="179">
        <v>0</v>
      </c>
      <c r="I787" s="272">
        <v>0</v>
      </c>
      <c r="L787" s="317"/>
      <c r="M787" s="317"/>
      <c r="N787" s="394"/>
      <c r="O787" s="397"/>
      <c r="P787" s="397"/>
    </row>
    <row r="788" spans="1:16" s="186" customFormat="1" x14ac:dyDescent="0.25">
      <c r="A788" s="184"/>
      <c r="B788" s="368" t="s">
        <v>826</v>
      </c>
      <c r="C788" s="174" t="s">
        <v>830</v>
      </c>
      <c r="D788" s="174" t="s">
        <v>295</v>
      </c>
      <c r="E788" s="174" t="s">
        <v>238</v>
      </c>
      <c r="F788" s="175" t="s">
        <v>822</v>
      </c>
      <c r="G788" s="174" t="s">
        <v>353</v>
      </c>
      <c r="H788" s="179"/>
      <c r="I788" s="272">
        <v>2194.5</v>
      </c>
      <c r="J788" s="272">
        <v>2194.5</v>
      </c>
      <c r="K788" s="272">
        <v>2194.5</v>
      </c>
      <c r="L788" s="272">
        <v>2194.5</v>
      </c>
      <c r="M788" s="272">
        <v>2194.5</v>
      </c>
      <c r="N788" s="272">
        <v>2194.5</v>
      </c>
      <c r="O788" s="272">
        <v>2194.5</v>
      </c>
      <c r="P788" s="272">
        <v>2194.5</v>
      </c>
    </row>
    <row r="789" spans="1:16" s="186" customFormat="1" x14ac:dyDescent="0.25">
      <c r="A789" s="184"/>
      <c r="B789" s="189" t="s">
        <v>733</v>
      </c>
      <c r="C789" s="194" t="s">
        <v>830</v>
      </c>
      <c r="D789" s="194" t="s">
        <v>295</v>
      </c>
      <c r="E789" s="194" t="s">
        <v>238</v>
      </c>
      <c r="F789" s="195"/>
      <c r="G789" s="194"/>
      <c r="H789" s="285">
        <f>H790</f>
        <v>167100</v>
      </c>
      <c r="I789" s="188">
        <f>I790</f>
        <v>98.7</v>
      </c>
      <c r="J789" s="188">
        <f t="shared" ref="J789:P789" si="265">J790</f>
        <v>182.2</v>
      </c>
      <c r="K789" s="188">
        <f t="shared" si="265"/>
        <v>182.2</v>
      </c>
      <c r="L789" s="188">
        <f t="shared" si="265"/>
        <v>182.2</v>
      </c>
      <c r="M789" s="188">
        <f t="shared" si="265"/>
        <v>182.2</v>
      </c>
      <c r="N789" s="188">
        <f t="shared" si="265"/>
        <v>182.2</v>
      </c>
      <c r="O789" s="188">
        <f t="shared" si="265"/>
        <v>77.599999999999994</v>
      </c>
      <c r="P789" s="188">
        <f t="shared" si="265"/>
        <v>77.599999999999994</v>
      </c>
    </row>
    <row r="790" spans="1:16" s="186" customFormat="1" ht="150" x14ac:dyDescent="0.25">
      <c r="A790" s="184"/>
      <c r="B790" s="173" t="s">
        <v>782</v>
      </c>
      <c r="C790" s="157" t="s">
        <v>830</v>
      </c>
      <c r="D790" s="157" t="s">
        <v>295</v>
      </c>
      <c r="E790" s="157" t="s">
        <v>238</v>
      </c>
      <c r="F790" s="199" t="s">
        <v>827</v>
      </c>
      <c r="G790" s="157" t="s">
        <v>345</v>
      </c>
      <c r="H790" s="286">
        <v>167100</v>
      </c>
      <c r="I790" s="180">
        <v>98.7</v>
      </c>
      <c r="J790" s="180">
        <v>182.2</v>
      </c>
      <c r="K790" s="180">
        <v>182.2</v>
      </c>
      <c r="L790" s="180">
        <v>182.2</v>
      </c>
      <c r="M790" s="180">
        <v>182.2</v>
      </c>
      <c r="N790" s="180">
        <v>182.2</v>
      </c>
      <c r="O790" s="180">
        <v>77.599999999999994</v>
      </c>
      <c r="P790" s="180">
        <v>77.599999999999994</v>
      </c>
    </row>
    <row r="791" spans="1:16" s="186" customFormat="1" x14ac:dyDescent="0.25">
      <c r="A791" s="290">
        <v>23</v>
      </c>
      <c r="B791" s="361" t="s">
        <v>831</v>
      </c>
      <c r="C791" s="160" t="s">
        <v>832</v>
      </c>
      <c r="D791" s="160" t="s">
        <v>183</v>
      </c>
      <c r="E791" s="160"/>
      <c r="F791" s="260"/>
      <c r="G791" s="160"/>
      <c r="H791" s="261">
        <f>H799+H800+H801</f>
        <v>960500</v>
      </c>
      <c r="I791" s="262">
        <f>I792</f>
        <v>714.9</v>
      </c>
      <c r="J791" s="262">
        <f t="shared" ref="J791:P791" si="266">J792</f>
        <v>714.9</v>
      </c>
      <c r="K791" s="262">
        <f t="shared" si="266"/>
        <v>714.9</v>
      </c>
      <c r="L791" s="262">
        <f t="shared" si="266"/>
        <v>714.9</v>
      </c>
      <c r="M791" s="262">
        <f t="shared" si="266"/>
        <v>714.9</v>
      </c>
      <c r="N791" s="262">
        <f t="shared" si="266"/>
        <v>714.9</v>
      </c>
      <c r="O791" s="262">
        <f t="shared" si="266"/>
        <v>714.9</v>
      </c>
      <c r="P791" s="262">
        <f t="shared" si="266"/>
        <v>714.9</v>
      </c>
    </row>
    <row r="792" spans="1:16" s="186" customFormat="1" x14ac:dyDescent="0.25">
      <c r="A792" s="293"/>
      <c r="B792" s="189" t="s">
        <v>287</v>
      </c>
      <c r="C792" s="174" t="s">
        <v>832</v>
      </c>
      <c r="D792" s="194" t="s">
        <v>183</v>
      </c>
      <c r="E792" s="194" t="s">
        <v>194</v>
      </c>
      <c r="F792" s="195"/>
      <c r="G792" s="194"/>
      <c r="H792" s="285"/>
      <c r="I792" s="188">
        <f>I796+I797</f>
        <v>714.9</v>
      </c>
      <c r="J792" s="188">
        <f t="shared" ref="J792:P792" si="267">J796+J797</f>
        <v>714.9</v>
      </c>
      <c r="K792" s="188">
        <f t="shared" si="267"/>
        <v>714.9</v>
      </c>
      <c r="L792" s="188">
        <f t="shared" si="267"/>
        <v>714.9</v>
      </c>
      <c r="M792" s="188">
        <f t="shared" si="267"/>
        <v>714.9</v>
      </c>
      <c r="N792" s="188">
        <f t="shared" si="267"/>
        <v>714.9</v>
      </c>
      <c r="O792" s="188">
        <f t="shared" si="267"/>
        <v>714.9</v>
      </c>
      <c r="P792" s="188">
        <f t="shared" si="267"/>
        <v>714.9</v>
      </c>
    </row>
    <row r="793" spans="1:16" s="186" customFormat="1" ht="45" x14ac:dyDescent="0.25">
      <c r="A793" s="293"/>
      <c r="B793" s="214" t="s">
        <v>833</v>
      </c>
      <c r="C793" s="174" t="s">
        <v>832</v>
      </c>
      <c r="D793" s="194" t="s">
        <v>183</v>
      </c>
      <c r="E793" s="194" t="s">
        <v>194</v>
      </c>
      <c r="F793" s="195" t="s">
        <v>834</v>
      </c>
      <c r="G793" s="194"/>
      <c r="H793" s="285"/>
      <c r="I793" s="188">
        <f>I796+I799+I800</f>
        <v>714.9</v>
      </c>
      <c r="J793" s="188">
        <f t="shared" ref="J793:P793" si="268">J796+J799+J800</f>
        <v>714.9</v>
      </c>
      <c r="K793" s="188">
        <f t="shared" si="268"/>
        <v>714.9</v>
      </c>
      <c r="L793" s="188">
        <f t="shared" si="268"/>
        <v>714.9</v>
      </c>
      <c r="M793" s="188">
        <f t="shared" si="268"/>
        <v>714.9</v>
      </c>
      <c r="N793" s="188">
        <f t="shared" si="268"/>
        <v>714.9</v>
      </c>
      <c r="O793" s="188">
        <f t="shared" si="268"/>
        <v>714.9</v>
      </c>
      <c r="P793" s="188">
        <f t="shared" si="268"/>
        <v>714.9</v>
      </c>
    </row>
    <row r="794" spans="1:16" s="186" customFormat="1" ht="30" x14ac:dyDescent="0.25">
      <c r="A794" s="293"/>
      <c r="B794" s="173" t="s">
        <v>835</v>
      </c>
      <c r="C794" s="174" t="s">
        <v>832</v>
      </c>
      <c r="D794" s="157" t="s">
        <v>183</v>
      </c>
      <c r="E794" s="157" t="s">
        <v>194</v>
      </c>
      <c r="F794" s="199" t="s">
        <v>836</v>
      </c>
      <c r="G794" s="194"/>
      <c r="H794" s="285"/>
      <c r="I794" s="180">
        <f>I795</f>
        <v>452</v>
      </c>
      <c r="J794" s="180">
        <f t="shared" ref="J794:P795" si="269">J795</f>
        <v>452</v>
      </c>
      <c r="K794" s="180">
        <f t="shared" si="269"/>
        <v>452</v>
      </c>
      <c r="L794" s="180">
        <f t="shared" si="269"/>
        <v>452</v>
      </c>
      <c r="M794" s="180">
        <f t="shared" si="269"/>
        <v>452</v>
      </c>
      <c r="N794" s="180">
        <f t="shared" si="269"/>
        <v>452</v>
      </c>
      <c r="O794" s="180">
        <f t="shared" si="269"/>
        <v>452</v>
      </c>
      <c r="P794" s="180">
        <f t="shared" si="269"/>
        <v>452</v>
      </c>
    </row>
    <row r="795" spans="1:16" s="186" customFormat="1" x14ac:dyDescent="0.25">
      <c r="A795" s="293"/>
      <c r="B795" s="173" t="s">
        <v>341</v>
      </c>
      <c r="C795" s="174" t="s">
        <v>832</v>
      </c>
      <c r="D795" s="157" t="s">
        <v>183</v>
      </c>
      <c r="E795" s="157" t="s">
        <v>194</v>
      </c>
      <c r="F795" s="199" t="s">
        <v>837</v>
      </c>
      <c r="G795" s="194"/>
      <c r="H795" s="285"/>
      <c r="I795" s="180">
        <f>I796</f>
        <v>452</v>
      </c>
      <c r="J795" s="180">
        <f t="shared" si="269"/>
        <v>452</v>
      </c>
      <c r="K795" s="180">
        <f t="shared" si="269"/>
        <v>452</v>
      </c>
      <c r="L795" s="180">
        <f t="shared" si="269"/>
        <v>452</v>
      </c>
      <c r="M795" s="180">
        <f t="shared" si="269"/>
        <v>452</v>
      </c>
      <c r="N795" s="180">
        <f t="shared" si="269"/>
        <v>452</v>
      </c>
      <c r="O795" s="180">
        <f t="shared" si="269"/>
        <v>452</v>
      </c>
      <c r="P795" s="180">
        <f t="shared" si="269"/>
        <v>452</v>
      </c>
    </row>
    <row r="796" spans="1:16" s="186" customFormat="1" ht="108.75" customHeight="1" x14ac:dyDescent="0.25">
      <c r="A796" s="293"/>
      <c r="B796" s="173" t="s">
        <v>343</v>
      </c>
      <c r="C796" s="174" t="s">
        <v>832</v>
      </c>
      <c r="D796" s="157" t="s">
        <v>183</v>
      </c>
      <c r="E796" s="157" t="s">
        <v>194</v>
      </c>
      <c r="F796" s="175" t="s">
        <v>838</v>
      </c>
      <c r="G796" s="157" t="s">
        <v>345</v>
      </c>
      <c r="H796" s="285"/>
      <c r="I796" s="272">
        <v>452</v>
      </c>
      <c r="J796" s="272">
        <v>452</v>
      </c>
      <c r="K796" s="272">
        <v>452</v>
      </c>
      <c r="L796" s="272">
        <v>452</v>
      </c>
      <c r="M796" s="272">
        <v>452</v>
      </c>
      <c r="N796" s="272">
        <v>452</v>
      </c>
      <c r="O796" s="272">
        <v>452</v>
      </c>
      <c r="P796" s="272">
        <v>452</v>
      </c>
    </row>
    <row r="797" spans="1:16" s="186" customFormat="1" ht="36.75" customHeight="1" x14ac:dyDescent="0.25">
      <c r="A797" s="293"/>
      <c r="B797" s="173" t="s">
        <v>839</v>
      </c>
      <c r="C797" s="174" t="s">
        <v>832</v>
      </c>
      <c r="D797" s="157" t="s">
        <v>183</v>
      </c>
      <c r="E797" s="157" t="s">
        <v>194</v>
      </c>
      <c r="F797" s="175" t="s">
        <v>840</v>
      </c>
      <c r="G797" s="157"/>
      <c r="H797" s="285"/>
      <c r="I797" s="272">
        <f>I799+I800+I816</f>
        <v>262.89999999999998</v>
      </c>
      <c r="J797" s="272">
        <f t="shared" ref="J797:P797" si="270">J799+J800+J816</f>
        <v>262.89999999999998</v>
      </c>
      <c r="K797" s="272">
        <f t="shared" si="270"/>
        <v>262.89999999999998</v>
      </c>
      <c r="L797" s="272">
        <f t="shared" si="270"/>
        <v>262.89999999999998</v>
      </c>
      <c r="M797" s="272">
        <f t="shared" si="270"/>
        <v>262.89999999999998</v>
      </c>
      <c r="N797" s="272">
        <f t="shared" si="270"/>
        <v>262.89999999999998</v>
      </c>
      <c r="O797" s="272">
        <f t="shared" si="270"/>
        <v>262.89999999999998</v>
      </c>
      <c r="P797" s="272">
        <f t="shared" si="270"/>
        <v>262.89999999999998</v>
      </c>
    </row>
    <row r="798" spans="1:16" s="186" customFormat="1" ht="18" hidden="1" customHeight="1" x14ac:dyDescent="0.25">
      <c r="A798" s="293"/>
      <c r="B798" s="173" t="s">
        <v>341</v>
      </c>
      <c r="C798" s="174" t="s">
        <v>832</v>
      </c>
      <c r="D798" s="157" t="s">
        <v>183</v>
      </c>
      <c r="E798" s="157" t="s">
        <v>194</v>
      </c>
      <c r="F798" s="175" t="s">
        <v>841</v>
      </c>
      <c r="G798" s="157"/>
      <c r="H798" s="285"/>
      <c r="I798" s="272"/>
      <c r="L798" s="317"/>
      <c r="M798" s="317"/>
      <c r="N798" s="394"/>
      <c r="O798" s="397"/>
      <c r="P798" s="397"/>
    </row>
    <row r="799" spans="1:16" s="186" customFormat="1" ht="105" customHeight="1" x14ac:dyDescent="0.25">
      <c r="A799" s="184"/>
      <c r="B799" s="173" t="s">
        <v>343</v>
      </c>
      <c r="C799" s="174" t="s">
        <v>832</v>
      </c>
      <c r="D799" s="174" t="s">
        <v>183</v>
      </c>
      <c r="E799" s="174" t="s">
        <v>194</v>
      </c>
      <c r="F799" s="175" t="s">
        <v>842</v>
      </c>
      <c r="G799" s="174" t="s">
        <v>345</v>
      </c>
      <c r="H799" s="179">
        <v>823200</v>
      </c>
      <c r="I799" s="272">
        <v>198.3</v>
      </c>
      <c r="J799" s="272">
        <v>198.3</v>
      </c>
      <c r="K799" s="272">
        <v>198.3</v>
      </c>
      <c r="L799" s="272">
        <v>198.3</v>
      </c>
      <c r="M799" s="272">
        <v>198.3</v>
      </c>
      <c r="N799" s="272">
        <v>198.3</v>
      </c>
      <c r="O799" s="272">
        <v>198.3</v>
      </c>
      <c r="P799" s="272">
        <v>198.3</v>
      </c>
    </row>
    <row r="800" spans="1:16" s="186" customFormat="1" ht="60" customHeight="1" x14ac:dyDescent="0.25">
      <c r="A800" s="184"/>
      <c r="B800" s="173" t="s">
        <v>346</v>
      </c>
      <c r="C800" s="174" t="s">
        <v>832</v>
      </c>
      <c r="D800" s="174" t="s">
        <v>183</v>
      </c>
      <c r="E800" s="174" t="s">
        <v>194</v>
      </c>
      <c r="F800" s="175" t="s">
        <v>843</v>
      </c>
      <c r="G800" s="174" t="s">
        <v>348</v>
      </c>
      <c r="H800" s="179">
        <v>137300</v>
      </c>
      <c r="I800" s="272">
        <v>64.599999999999994</v>
      </c>
      <c r="J800" s="272">
        <v>64.599999999999994</v>
      </c>
      <c r="K800" s="272">
        <v>64.599999999999994</v>
      </c>
      <c r="L800" s="272">
        <v>64.599999999999994</v>
      </c>
      <c r="M800" s="272">
        <v>64.599999999999994</v>
      </c>
      <c r="N800" s="272">
        <v>64.599999999999994</v>
      </c>
      <c r="O800" s="272">
        <v>64.599999999999994</v>
      </c>
      <c r="P800" s="272">
        <v>64.599999999999994</v>
      </c>
    </row>
    <row r="801" spans="1:16" s="186" customFormat="1" ht="15.75" hidden="1" customHeight="1" x14ac:dyDescent="0.25">
      <c r="A801" s="184"/>
      <c r="B801" s="368"/>
      <c r="C801" s="174"/>
      <c r="D801" s="174"/>
      <c r="E801" s="174"/>
      <c r="F801" s="178"/>
      <c r="G801" s="174"/>
      <c r="H801" s="179"/>
      <c r="I801" s="272"/>
      <c r="L801" s="317"/>
      <c r="M801" s="317"/>
      <c r="N801" s="394"/>
      <c r="O801" s="397"/>
      <c r="P801" s="397"/>
    </row>
    <row r="802" spans="1:16" ht="15.75" hidden="1" customHeight="1" x14ac:dyDescent="0.25">
      <c r="A802" s="182">
        <v>24</v>
      </c>
      <c r="B802" s="361" t="s">
        <v>844</v>
      </c>
      <c r="C802" s="160" t="s">
        <v>845</v>
      </c>
      <c r="D802" s="160"/>
      <c r="E802" s="160"/>
      <c r="F802" s="251"/>
      <c r="G802" s="160"/>
      <c r="H802" s="261">
        <f>H803+H814</f>
        <v>1852350</v>
      </c>
      <c r="I802" s="262">
        <f>I803+I814</f>
        <v>0</v>
      </c>
      <c r="L802" s="317"/>
      <c r="M802" s="317"/>
      <c r="N802" s="396"/>
      <c r="O802" s="397"/>
      <c r="P802" s="397"/>
    </row>
    <row r="803" spans="1:16" ht="15.75" hidden="1" customHeight="1" x14ac:dyDescent="0.25">
      <c r="A803" s="284"/>
      <c r="B803" s="224" t="s">
        <v>307</v>
      </c>
      <c r="C803" s="168" t="s">
        <v>845</v>
      </c>
      <c r="D803" s="168" t="s">
        <v>295</v>
      </c>
      <c r="E803" s="168"/>
      <c r="F803" s="169"/>
      <c r="G803" s="168"/>
      <c r="H803" s="187">
        <f>H804+H808+H812</f>
        <v>1852350</v>
      </c>
      <c r="I803" s="289">
        <f>I804+I808+I812</f>
        <v>0</v>
      </c>
      <c r="L803" s="317"/>
      <c r="M803" s="317"/>
      <c r="N803" s="396"/>
      <c r="O803" s="397"/>
      <c r="P803" s="397"/>
    </row>
    <row r="804" spans="1:16" ht="15.75" hidden="1" customHeight="1" x14ac:dyDescent="0.25">
      <c r="A804" s="184"/>
      <c r="B804" s="224" t="s">
        <v>798</v>
      </c>
      <c r="C804" s="168" t="s">
        <v>845</v>
      </c>
      <c r="D804" s="168" t="s">
        <v>295</v>
      </c>
      <c r="E804" s="168" t="s">
        <v>183</v>
      </c>
      <c r="F804" s="169" t="s">
        <v>438</v>
      </c>
      <c r="G804" s="168" t="s">
        <v>181</v>
      </c>
      <c r="H804" s="187">
        <f>H805+H806+H807</f>
        <v>0</v>
      </c>
      <c r="I804" s="289">
        <f>I805+I806+I807</f>
        <v>0</v>
      </c>
      <c r="L804" s="317"/>
      <c r="M804" s="317"/>
      <c r="N804" s="396"/>
      <c r="O804" s="397"/>
      <c r="P804" s="397"/>
    </row>
    <row r="805" spans="1:16" ht="63" hidden="1" customHeight="1" x14ac:dyDescent="0.25">
      <c r="A805" s="184"/>
      <c r="B805" s="173" t="s">
        <v>846</v>
      </c>
      <c r="C805" s="174" t="s">
        <v>845</v>
      </c>
      <c r="D805" s="174" t="s">
        <v>295</v>
      </c>
      <c r="E805" s="174" t="s">
        <v>183</v>
      </c>
      <c r="F805" s="175" t="s">
        <v>847</v>
      </c>
      <c r="G805" s="174" t="s">
        <v>345</v>
      </c>
      <c r="H805" s="179"/>
      <c r="I805" s="272"/>
      <c r="L805" s="317"/>
      <c r="M805" s="317"/>
      <c r="N805" s="396"/>
      <c r="O805" s="397"/>
      <c r="P805" s="397"/>
    </row>
    <row r="806" spans="1:16" ht="15.75" hidden="1" customHeight="1" x14ac:dyDescent="0.25">
      <c r="A806" s="184"/>
      <c r="B806" s="178" t="s">
        <v>368</v>
      </c>
      <c r="C806" s="174" t="s">
        <v>845</v>
      </c>
      <c r="D806" s="174" t="s">
        <v>295</v>
      </c>
      <c r="E806" s="174" t="s">
        <v>183</v>
      </c>
      <c r="F806" s="175" t="s">
        <v>776</v>
      </c>
      <c r="G806" s="174" t="s">
        <v>584</v>
      </c>
      <c r="H806" s="179">
        <v>0</v>
      </c>
      <c r="I806" s="272">
        <v>0</v>
      </c>
      <c r="L806" s="317"/>
      <c r="M806" s="317"/>
      <c r="N806" s="396"/>
      <c r="O806" s="397"/>
      <c r="P806" s="397"/>
    </row>
    <row r="807" spans="1:16" ht="47.25" hidden="1" customHeight="1" x14ac:dyDescent="0.25">
      <c r="A807" s="184"/>
      <c r="B807" s="173" t="s">
        <v>848</v>
      </c>
      <c r="C807" s="174" t="s">
        <v>845</v>
      </c>
      <c r="D807" s="174" t="s">
        <v>295</v>
      </c>
      <c r="E807" s="174" t="s">
        <v>183</v>
      </c>
      <c r="F807" s="175" t="s">
        <v>847</v>
      </c>
      <c r="G807" s="174" t="s">
        <v>348</v>
      </c>
      <c r="H807" s="179"/>
      <c r="I807" s="272"/>
      <c r="L807" s="317"/>
      <c r="M807" s="317"/>
      <c r="N807" s="396"/>
      <c r="O807" s="397"/>
      <c r="P807" s="397"/>
    </row>
    <row r="808" spans="1:16" ht="15.75" hidden="1" customHeight="1" x14ac:dyDescent="0.25">
      <c r="A808" s="184"/>
      <c r="B808" s="224" t="s">
        <v>849</v>
      </c>
      <c r="C808" s="168" t="s">
        <v>845</v>
      </c>
      <c r="D808" s="168" t="s">
        <v>295</v>
      </c>
      <c r="E808" s="168" t="s">
        <v>183</v>
      </c>
      <c r="F808" s="169"/>
      <c r="G808" s="168"/>
      <c r="H808" s="187">
        <f>H809+H810+H811</f>
        <v>1852350</v>
      </c>
      <c r="I808" s="289">
        <f>I809+I810+I811</f>
        <v>0</v>
      </c>
      <c r="L808" s="317"/>
      <c r="M808" s="317"/>
      <c r="N808" s="396"/>
      <c r="O808" s="397"/>
      <c r="P808" s="397"/>
    </row>
    <row r="809" spans="1:16" ht="59.25" hidden="1" customHeight="1" x14ac:dyDescent="0.25">
      <c r="A809" s="184"/>
      <c r="B809" s="173" t="s">
        <v>850</v>
      </c>
      <c r="C809" s="174" t="s">
        <v>845</v>
      </c>
      <c r="D809" s="174" t="s">
        <v>295</v>
      </c>
      <c r="E809" s="174" t="s">
        <v>183</v>
      </c>
      <c r="F809" s="175" t="s">
        <v>781</v>
      </c>
      <c r="G809" s="174" t="s">
        <v>348</v>
      </c>
      <c r="H809" s="179">
        <v>1852350</v>
      </c>
      <c r="I809" s="272">
        <v>0</v>
      </c>
      <c r="L809" s="317"/>
      <c r="M809" s="317"/>
      <c r="N809" s="396"/>
      <c r="O809" s="397"/>
      <c r="P809" s="397"/>
    </row>
    <row r="810" spans="1:16" ht="15.75" hidden="1" customHeight="1" x14ac:dyDescent="0.25">
      <c r="A810" s="184"/>
      <c r="B810" s="178" t="s">
        <v>349</v>
      </c>
      <c r="C810" s="174" t="s">
        <v>845</v>
      </c>
      <c r="D810" s="174" t="s">
        <v>295</v>
      </c>
      <c r="E810" s="174" t="s">
        <v>183</v>
      </c>
      <c r="F810" s="175" t="s">
        <v>781</v>
      </c>
      <c r="G810" s="174" t="s">
        <v>351</v>
      </c>
      <c r="H810" s="179">
        <v>0</v>
      </c>
      <c r="I810" s="272">
        <v>0</v>
      </c>
      <c r="L810" s="317"/>
      <c r="M810" s="317"/>
      <c r="N810" s="396"/>
      <c r="O810" s="397"/>
      <c r="P810" s="397"/>
    </row>
    <row r="811" spans="1:16" ht="31.5" hidden="1" customHeight="1" x14ac:dyDescent="0.25">
      <c r="A811" s="184"/>
      <c r="B811" s="173" t="s">
        <v>851</v>
      </c>
      <c r="C811" s="174" t="s">
        <v>845</v>
      </c>
      <c r="D811" s="174" t="s">
        <v>295</v>
      </c>
      <c r="E811" s="174" t="s">
        <v>183</v>
      </c>
      <c r="F811" s="175" t="s">
        <v>781</v>
      </c>
      <c r="G811" s="174" t="s">
        <v>353</v>
      </c>
      <c r="H811" s="179">
        <v>0</v>
      </c>
      <c r="I811" s="272">
        <v>0</v>
      </c>
      <c r="L811" s="317"/>
      <c r="M811" s="317"/>
      <c r="N811" s="396"/>
      <c r="O811" s="397"/>
      <c r="P811" s="397"/>
    </row>
    <row r="812" spans="1:16" ht="15.75" hidden="1" customHeight="1" x14ac:dyDescent="0.25">
      <c r="A812" s="184"/>
      <c r="B812" s="366" t="s">
        <v>733</v>
      </c>
      <c r="C812" s="194" t="s">
        <v>845</v>
      </c>
      <c r="D812" s="194" t="s">
        <v>295</v>
      </c>
      <c r="E812" s="194" t="s">
        <v>183</v>
      </c>
      <c r="F812" s="195" t="s">
        <v>438</v>
      </c>
      <c r="G812" s="194" t="s">
        <v>181</v>
      </c>
      <c r="H812" s="285">
        <f>H813</f>
        <v>0</v>
      </c>
      <c r="I812" s="188">
        <f>I813</f>
        <v>0</v>
      </c>
      <c r="L812" s="317"/>
      <c r="M812" s="317"/>
      <c r="N812" s="396"/>
      <c r="O812" s="397"/>
      <c r="P812" s="397"/>
    </row>
    <row r="813" spans="1:16" ht="94.5" hidden="1" customHeight="1" x14ac:dyDescent="0.25">
      <c r="A813" s="184"/>
      <c r="B813" s="243" t="s">
        <v>734</v>
      </c>
      <c r="C813" s="157" t="s">
        <v>845</v>
      </c>
      <c r="D813" s="157" t="s">
        <v>295</v>
      </c>
      <c r="E813" s="157" t="s">
        <v>183</v>
      </c>
      <c r="F813" s="199" t="s">
        <v>852</v>
      </c>
      <c r="G813" s="157" t="s">
        <v>345</v>
      </c>
      <c r="H813" s="286"/>
      <c r="I813" s="180"/>
      <c r="L813" s="317"/>
      <c r="M813" s="317"/>
      <c r="N813" s="396"/>
      <c r="O813" s="397"/>
      <c r="P813" s="397"/>
    </row>
    <row r="814" spans="1:16" ht="15.75" hidden="1" customHeight="1" x14ac:dyDescent="0.25">
      <c r="A814" s="184"/>
      <c r="B814" s="365" t="s">
        <v>853</v>
      </c>
      <c r="C814" s="168" t="s">
        <v>845</v>
      </c>
      <c r="D814" s="168" t="s">
        <v>210</v>
      </c>
      <c r="E814" s="168" t="s">
        <v>292</v>
      </c>
      <c r="F814" s="169" t="s">
        <v>438</v>
      </c>
      <c r="G814" s="168" t="s">
        <v>181</v>
      </c>
      <c r="H814" s="187">
        <f>H815</f>
        <v>0</v>
      </c>
      <c r="I814" s="289">
        <f>I815</f>
        <v>0</v>
      </c>
      <c r="L814" s="317"/>
      <c r="M814" s="317"/>
      <c r="N814" s="396"/>
      <c r="O814" s="397"/>
      <c r="P814" s="397"/>
    </row>
    <row r="815" spans="1:16" s="186" customFormat="1" ht="78.75" hidden="1" customHeight="1" x14ac:dyDescent="0.25">
      <c r="A815" s="184"/>
      <c r="B815" s="173" t="s">
        <v>854</v>
      </c>
      <c r="C815" s="174" t="s">
        <v>845</v>
      </c>
      <c r="D815" s="174" t="s">
        <v>210</v>
      </c>
      <c r="E815" s="174" t="s">
        <v>292</v>
      </c>
      <c r="F815" s="175" t="s">
        <v>776</v>
      </c>
      <c r="G815" s="174" t="s">
        <v>480</v>
      </c>
      <c r="H815" s="179"/>
      <c r="I815" s="272"/>
      <c r="L815" s="317"/>
      <c r="M815" s="317"/>
      <c r="N815" s="394"/>
      <c r="O815" s="397"/>
      <c r="P815" s="397"/>
    </row>
    <row r="816" spans="1:16" s="186" customFormat="1" ht="17.25" hidden="1" customHeight="1" x14ac:dyDescent="0.25">
      <c r="A816" s="184"/>
      <c r="B816" s="152" t="s">
        <v>826</v>
      </c>
      <c r="C816" s="174" t="s">
        <v>832</v>
      </c>
      <c r="D816" s="174" t="s">
        <v>183</v>
      </c>
      <c r="E816" s="174" t="s">
        <v>194</v>
      </c>
      <c r="F816" s="175" t="s">
        <v>843</v>
      </c>
      <c r="G816" s="174" t="s">
        <v>353</v>
      </c>
      <c r="H816" s="179">
        <v>137300</v>
      </c>
      <c r="I816" s="272">
        <v>0</v>
      </c>
      <c r="L816" s="317"/>
      <c r="M816" s="317"/>
      <c r="N816" s="394"/>
      <c r="O816" s="397"/>
      <c r="P816" s="397"/>
    </row>
    <row r="817" spans="1:16" s="186" customFormat="1" x14ac:dyDescent="0.25">
      <c r="A817" s="184"/>
      <c r="B817" s="370" t="s">
        <v>855</v>
      </c>
      <c r="C817" s="168" t="s">
        <v>856</v>
      </c>
      <c r="D817" s="168"/>
      <c r="E817" s="168"/>
      <c r="F817" s="190"/>
      <c r="G817" s="168"/>
      <c r="H817" s="187" t="e">
        <f>H9+H18+H207+H232+H258+H343+H384+H418+H450+H477+H532+H567+H606+H627+H648+H669+H690+H711+H732+H766+H778+H791+H753+H802</f>
        <v>#REF!</v>
      </c>
      <c r="I817" s="289">
        <f>I9+I18+I207+I232+I258+I343+I384+I418+I450+I477+I532+I567+I606+I627+I648+I669+I690+I711+I732+I766+I778+I791+I753+I802</f>
        <v>251225.46</v>
      </c>
      <c r="J817" s="289">
        <f t="shared" ref="J817:P817" si="271">J9+J18+J207+J232+J258+J343+J384+J418+J450+J477+J532+J567+J606+J627+J648+J669+J690+J711+J732+J766+J778+J791+J753+J802</f>
        <v>78163.67</v>
      </c>
      <c r="K817" s="289">
        <f t="shared" si="271"/>
        <v>77663.640029999995</v>
      </c>
      <c r="L817" s="289">
        <f t="shared" si="271"/>
        <v>126222.14000002998</v>
      </c>
      <c r="M817" s="289" t="e">
        <f t="shared" si="271"/>
        <v>#VALUE!</v>
      </c>
      <c r="N817" s="289">
        <f t="shared" si="271"/>
        <v>77663.64</v>
      </c>
      <c r="O817" s="289">
        <f t="shared" si="271"/>
        <v>237643.97999999995</v>
      </c>
      <c r="P817" s="289">
        <f t="shared" si="271"/>
        <v>233785.67999999993</v>
      </c>
    </row>
    <row r="818" spans="1:16" x14ac:dyDescent="0.25">
      <c r="L818" s="317"/>
      <c r="M818" s="317"/>
      <c r="N818" s="324"/>
    </row>
    <row r="819" spans="1:16" x14ac:dyDescent="0.25">
      <c r="H819" s="297"/>
      <c r="I819" s="298"/>
    </row>
    <row r="931" spans="1:13" s="186" customFormat="1" x14ac:dyDescent="0.25">
      <c r="A931" s="299"/>
      <c r="B931" s="300"/>
      <c r="C931" s="300"/>
      <c r="D931" s="300"/>
      <c r="E931" s="300"/>
      <c r="F931" s="301"/>
      <c r="G931" s="302"/>
      <c r="I931" s="283"/>
      <c r="L931" s="151"/>
      <c r="M931" s="151"/>
    </row>
    <row r="932" spans="1:13" s="186" customFormat="1" x14ac:dyDescent="0.25">
      <c r="A932" s="299"/>
      <c r="B932" s="300"/>
      <c r="C932" s="300"/>
      <c r="D932" s="300"/>
      <c r="E932" s="300"/>
      <c r="F932" s="301"/>
      <c r="G932" s="302"/>
      <c r="I932" s="283"/>
      <c r="L932" s="151"/>
      <c r="M932" s="151"/>
    </row>
    <row r="933" spans="1:13" s="186" customFormat="1" x14ac:dyDescent="0.25">
      <c r="A933" s="299"/>
      <c r="B933" s="300"/>
      <c r="C933" s="300"/>
      <c r="D933" s="300"/>
      <c r="E933" s="300"/>
      <c r="F933" s="301"/>
      <c r="G933" s="302"/>
      <c r="I933" s="283"/>
      <c r="L933" s="151"/>
      <c r="M933" s="151"/>
    </row>
    <row r="934" spans="1:13" s="186" customFormat="1" x14ac:dyDescent="0.25">
      <c r="A934" s="299"/>
      <c r="B934" s="300"/>
      <c r="C934" s="300"/>
      <c r="D934" s="300"/>
      <c r="E934" s="300"/>
      <c r="F934" s="301"/>
      <c r="G934" s="302"/>
      <c r="I934" s="283"/>
      <c r="L934" s="151"/>
      <c r="M934" s="151"/>
    </row>
    <row r="935" spans="1:13" s="186" customFormat="1" x14ac:dyDescent="0.25">
      <c r="A935" s="299"/>
      <c r="B935" s="300"/>
      <c r="C935" s="300"/>
      <c r="D935" s="300"/>
      <c r="E935" s="300"/>
      <c r="F935" s="301"/>
      <c r="G935" s="302"/>
      <c r="I935" s="283"/>
      <c r="L935" s="151"/>
      <c r="M935" s="151"/>
    </row>
    <row r="936" spans="1:13" s="186" customFormat="1" x14ac:dyDescent="0.25">
      <c r="A936" s="299"/>
      <c r="B936" s="300"/>
      <c r="C936" s="300"/>
      <c r="D936" s="300"/>
      <c r="E936" s="300"/>
      <c r="F936" s="301"/>
      <c r="G936" s="303"/>
      <c r="I936" s="283"/>
      <c r="L936" s="151"/>
      <c r="M936" s="151"/>
    </row>
    <row r="937" spans="1:13" s="186" customFormat="1" x14ac:dyDescent="0.25">
      <c r="A937" s="299"/>
      <c r="B937" s="300"/>
      <c r="C937" s="300"/>
      <c r="D937" s="300"/>
      <c r="E937" s="300"/>
      <c r="F937" s="301"/>
      <c r="G937" s="303"/>
      <c r="I937" s="283"/>
      <c r="L937" s="151"/>
      <c r="M937" s="151"/>
    </row>
    <row r="938" spans="1:13" s="186" customFormat="1" x14ac:dyDescent="0.25">
      <c r="A938" s="299"/>
      <c r="B938" s="300"/>
      <c r="C938" s="300"/>
      <c r="D938" s="300"/>
      <c r="E938" s="300"/>
      <c r="F938" s="301"/>
      <c r="G938" s="303"/>
      <c r="I938" s="283"/>
      <c r="L938" s="151"/>
      <c r="M938" s="151"/>
    </row>
    <row r="939" spans="1:13" s="186" customFormat="1" x14ac:dyDescent="0.25">
      <c r="A939" s="299"/>
      <c r="B939" s="300"/>
      <c r="C939" s="300"/>
      <c r="D939" s="300"/>
      <c r="E939" s="300"/>
      <c r="F939" s="301"/>
      <c r="G939" s="303"/>
      <c r="I939" s="283"/>
      <c r="L939" s="151"/>
      <c r="M939" s="151"/>
    </row>
    <row r="940" spans="1:13" s="186" customFormat="1" x14ac:dyDescent="0.25">
      <c r="A940" s="299"/>
      <c r="B940" s="300"/>
      <c r="C940" s="300"/>
      <c r="D940" s="300"/>
      <c r="E940" s="300"/>
      <c r="F940" s="301"/>
      <c r="G940" s="303"/>
      <c r="I940" s="283"/>
      <c r="L940" s="151"/>
      <c r="M940" s="151"/>
    </row>
    <row r="941" spans="1:13" s="186" customFormat="1" x14ac:dyDescent="0.25">
      <c r="A941" s="299"/>
      <c r="B941" s="300"/>
      <c r="C941" s="300"/>
      <c r="D941" s="300"/>
      <c r="E941" s="300"/>
      <c r="F941" s="301"/>
      <c r="G941" s="303"/>
      <c r="I941" s="283"/>
      <c r="L941" s="151"/>
      <c r="M941" s="151"/>
    </row>
    <row r="942" spans="1:13" s="186" customFormat="1" x14ac:dyDescent="0.25">
      <c r="A942" s="299"/>
      <c r="B942" s="300"/>
      <c r="C942" s="300"/>
      <c r="D942" s="300"/>
      <c r="E942" s="300"/>
      <c r="F942" s="301"/>
      <c r="G942" s="303"/>
      <c r="I942" s="283"/>
      <c r="L942" s="151"/>
      <c r="M942" s="151"/>
    </row>
    <row r="943" spans="1:13" s="186" customFormat="1" x14ac:dyDescent="0.25">
      <c r="A943" s="299"/>
      <c r="B943" s="300"/>
      <c r="C943" s="300"/>
      <c r="D943" s="300"/>
      <c r="E943" s="300"/>
      <c r="F943" s="301"/>
      <c r="G943" s="302"/>
      <c r="I943" s="283"/>
      <c r="L943" s="151"/>
      <c r="M943" s="151"/>
    </row>
    <row r="944" spans="1:13" s="186" customFormat="1" x14ac:dyDescent="0.25">
      <c r="A944" s="299"/>
      <c r="B944" s="300"/>
      <c r="C944" s="300"/>
      <c r="D944" s="300"/>
      <c r="E944" s="300"/>
      <c r="F944" s="301"/>
      <c r="G944" s="302"/>
      <c r="I944" s="283"/>
      <c r="L944" s="151"/>
      <c r="M944" s="151"/>
    </row>
    <row r="945" spans="1:13" s="186" customFormat="1" x14ac:dyDescent="0.25">
      <c r="A945" s="299"/>
      <c r="B945" s="300"/>
      <c r="C945" s="300"/>
      <c r="D945" s="300"/>
      <c r="E945" s="300"/>
      <c r="F945" s="301"/>
      <c r="G945" s="302"/>
      <c r="I945" s="283"/>
      <c r="L945" s="151"/>
      <c r="M945" s="151"/>
    </row>
    <row r="946" spans="1:13" s="186" customFormat="1" x14ac:dyDescent="0.25">
      <c r="A946" s="299"/>
      <c r="B946" s="300"/>
      <c r="C946" s="300"/>
      <c r="D946" s="300"/>
      <c r="E946" s="300"/>
      <c r="F946" s="301"/>
      <c r="G946" s="302"/>
      <c r="I946" s="283"/>
      <c r="L946" s="151"/>
      <c r="M946" s="151"/>
    </row>
    <row r="947" spans="1:13" s="186" customFormat="1" x14ac:dyDescent="0.25">
      <c r="A947" s="299"/>
      <c r="B947" s="300"/>
      <c r="C947" s="300"/>
      <c r="D947" s="300"/>
      <c r="E947" s="300"/>
      <c r="F947" s="301"/>
      <c r="G947" s="302"/>
      <c r="I947" s="283"/>
      <c r="L947" s="151"/>
      <c r="M947" s="151"/>
    </row>
    <row r="948" spans="1:13" s="186" customFormat="1" x14ac:dyDescent="0.25">
      <c r="A948" s="299"/>
      <c r="B948" s="300"/>
      <c r="C948" s="300"/>
      <c r="D948" s="300"/>
      <c r="E948" s="300"/>
      <c r="F948" s="301"/>
      <c r="G948" s="302"/>
      <c r="I948" s="283"/>
      <c r="L948" s="151"/>
      <c r="M948" s="151"/>
    </row>
    <row r="949" spans="1:13" s="186" customFormat="1" x14ac:dyDescent="0.25">
      <c r="A949" s="299"/>
      <c r="B949" s="300"/>
      <c r="C949" s="300"/>
      <c r="D949" s="300"/>
      <c r="E949" s="300"/>
      <c r="F949" s="301"/>
      <c r="G949" s="302"/>
      <c r="I949" s="283"/>
      <c r="L949" s="151"/>
      <c r="M949" s="151"/>
    </row>
    <row r="950" spans="1:13" s="186" customFormat="1" x14ac:dyDescent="0.25">
      <c r="A950" s="299"/>
      <c r="B950" s="300"/>
      <c r="C950" s="300"/>
      <c r="D950" s="300"/>
      <c r="E950" s="300"/>
      <c r="F950" s="301"/>
      <c r="G950" s="302"/>
      <c r="I950" s="283"/>
      <c r="L950" s="151"/>
      <c r="M950" s="151"/>
    </row>
    <row r="951" spans="1:13" s="186" customFormat="1" x14ac:dyDescent="0.25">
      <c r="A951" s="299"/>
      <c r="B951" s="300"/>
      <c r="C951" s="300"/>
      <c r="D951" s="300"/>
      <c r="E951" s="300"/>
      <c r="F951" s="301"/>
      <c r="G951" s="302"/>
      <c r="I951" s="283"/>
      <c r="L951" s="151"/>
      <c r="M951" s="151"/>
    </row>
    <row r="952" spans="1:13" s="186" customFormat="1" x14ac:dyDescent="0.25">
      <c r="A952" s="299"/>
      <c r="B952" s="300"/>
      <c r="C952" s="300"/>
      <c r="D952" s="300"/>
      <c r="E952" s="300"/>
      <c r="F952" s="301"/>
      <c r="G952" s="302"/>
      <c r="I952" s="283"/>
      <c r="L952" s="151"/>
      <c r="M952" s="151"/>
    </row>
    <row r="953" spans="1:13" s="186" customFormat="1" x14ac:dyDescent="0.25">
      <c r="A953" s="299"/>
      <c r="B953" s="300"/>
      <c r="C953" s="300"/>
      <c r="D953" s="300"/>
      <c r="E953" s="300"/>
      <c r="F953" s="301"/>
      <c r="G953" s="302"/>
      <c r="I953" s="283"/>
      <c r="L953" s="151"/>
      <c r="M953" s="151"/>
    </row>
    <row r="954" spans="1:13" s="186" customFormat="1" x14ac:dyDescent="0.25">
      <c r="A954" s="299"/>
      <c r="B954" s="300"/>
      <c r="C954" s="300"/>
      <c r="D954" s="300"/>
      <c r="E954" s="300"/>
      <c r="F954" s="301"/>
      <c r="G954" s="302"/>
      <c r="I954" s="283"/>
      <c r="L954" s="151"/>
      <c r="M954" s="151"/>
    </row>
    <row r="955" spans="1:13" s="186" customFormat="1" x14ac:dyDescent="0.25">
      <c r="A955" s="299"/>
      <c r="B955" s="300"/>
      <c r="C955" s="300"/>
      <c r="D955" s="300"/>
      <c r="E955" s="300"/>
      <c r="F955" s="301"/>
      <c r="G955" s="302"/>
      <c r="I955" s="283"/>
      <c r="L955" s="151"/>
      <c r="M955" s="151"/>
    </row>
    <row r="956" spans="1:13" s="186" customFormat="1" x14ac:dyDescent="0.25">
      <c r="A956" s="299"/>
      <c r="B956" s="300"/>
      <c r="C956" s="300"/>
      <c r="D956" s="300"/>
      <c r="E956" s="300"/>
      <c r="F956" s="301"/>
      <c r="G956" s="302"/>
      <c r="I956" s="283"/>
      <c r="L956" s="151"/>
      <c r="M956" s="151"/>
    </row>
    <row r="957" spans="1:13" s="186" customFormat="1" x14ac:dyDescent="0.25">
      <c r="A957" s="299"/>
      <c r="B957" s="300"/>
      <c r="C957" s="300"/>
      <c r="D957" s="300"/>
      <c r="E957" s="300"/>
      <c r="F957" s="301"/>
      <c r="G957" s="302"/>
      <c r="I957" s="283"/>
      <c r="L957" s="151"/>
      <c r="M957" s="151"/>
    </row>
    <row r="958" spans="1:13" s="186" customFormat="1" x14ac:dyDescent="0.25">
      <c r="A958" s="299"/>
      <c r="B958" s="300"/>
      <c r="C958" s="300"/>
      <c r="D958" s="300"/>
      <c r="E958" s="300"/>
      <c r="F958" s="301"/>
      <c r="G958" s="302"/>
      <c r="I958" s="283"/>
      <c r="L958" s="151"/>
      <c r="M958" s="151"/>
    </row>
    <row r="959" spans="1:13" s="186" customFormat="1" x14ac:dyDescent="0.25">
      <c r="A959" s="299"/>
      <c r="B959" s="300"/>
      <c r="C959" s="300"/>
      <c r="D959" s="300"/>
      <c r="E959" s="300"/>
      <c r="F959" s="301"/>
      <c r="G959" s="302"/>
      <c r="I959" s="283"/>
      <c r="L959" s="151"/>
      <c r="M959" s="151"/>
    </row>
    <row r="960" spans="1:13" s="186" customFormat="1" x14ac:dyDescent="0.25">
      <c r="A960" s="299"/>
      <c r="B960" s="300"/>
      <c r="C960" s="300"/>
      <c r="D960" s="300"/>
      <c r="E960" s="300"/>
      <c r="F960" s="301"/>
      <c r="G960" s="302"/>
      <c r="I960" s="283"/>
      <c r="L960" s="151"/>
      <c r="M960" s="151"/>
    </row>
    <row r="961" spans="1:13" s="186" customFormat="1" x14ac:dyDescent="0.25">
      <c r="A961" s="299"/>
      <c r="B961" s="300"/>
      <c r="C961" s="300"/>
      <c r="D961" s="300"/>
      <c r="E961" s="300"/>
      <c r="F961" s="301"/>
      <c r="G961" s="302"/>
      <c r="I961" s="283"/>
      <c r="L961" s="151"/>
      <c r="M961" s="151"/>
    </row>
    <row r="962" spans="1:13" s="186" customFormat="1" x14ac:dyDescent="0.25">
      <c r="A962" s="299"/>
      <c r="B962" s="300"/>
      <c r="C962" s="300"/>
      <c r="D962" s="300"/>
      <c r="E962" s="300"/>
      <c r="F962" s="301"/>
      <c r="G962" s="302"/>
      <c r="I962" s="283"/>
      <c r="L962" s="151"/>
      <c r="M962" s="151"/>
    </row>
    <row r="963" spans="1:13" s="186" customFormat="1" x14ac:dyDescent="0.25">
      <c r="A963" s="299"/>
      <c r="B963" s="300"/>
      <c r="C963" s="300"/>
      <c r="D963" s="300"/>
      <c r="E963" s="300"/>
      <c r="F963" s="301"/>
      <c r="G963" s="302"/>
      <c r="I963" s="283"/>
      <c r="L963" s="151"/>
      <c r="M963" s="151"/>
    </row>
    <row r="964" spans="1:13" s="186" customFormat="1" x14ac:dyDescent="0.25">
      <c r="A964" s="299"/>
      <c r="B964" s="300"/>
      <c r="C964" s="300"/>
      <c r="D964" s="300"/>
      <c r="E964" s="300"/>
      <c r="F964" s="301"/>
      <c r="G964" s="302"/>
      <c r="I964" s="283"/>
      <c r="L964" s="151"/>
      <c r="M964" s="151"/>
    </row>
  </sheetData>
  <mergeCells count="16">
    <mergeCell ref="A5:I5"/>
    <mergeCell ref="A6:G6"/>
    <mergeCell ref="D1:P1"/>
    <mergeCell ref="B2:P2"/>
    <mergeCell ref="B3:P3"/>
    <mergeCell ref="B4:P4"/>
    <mergeCell ref="O7:P7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hyperlinks>
    <hyperlink ref="B358" r:id="rId1" tooltip="Технологическое оснащение" display="http://www.pandia.ru/text/category/tehnologicheskoe_osnashenie/"/>
  </hyperlinks>
  <pageMargins left="0.70866141732283472" right="0.70866141732283472" top="0.74803149606299213" bottom="0.55118110236220474" header="0.31496062992125984" footer="0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7" sqref="A7"/>
    </sheetView>
  </sheetViews>
  <sheetFormatPr defaultRowHeight="15" x14ac:dyDescent="0.2"/>
  <cols>
    <col min="1" max="1" width="4.42578125" style="1" customWidth="1"/>
    <col min="2" max="2" width="45.5703125" style="2" customWidth="1"/>
    <col min="3" max="3" width="13" style="2" customWidth="1"/>
    <col min="4" max="4" width="0.140625" style="2" hidden="1" customWidth="1"/>
    <col min="5" max="5" width="9.140625" style="2" hidden="1" customWidth="1"/>
    <col min="6" max="6" width="10.5703125" style="2" customWidth="1"/>
    <col min="7" max="7" width="10.85546875" style="2" customWidth="1"/>
    <col min="8" max="16384" width="9.140625" style="2"/>
  </cols>
  <sheetData>
    <row r="1" spans="1:7" x14ac:dyDescent="0.2">
      <c r="B1" s="454" t="s">
        <v>162</v>
      </c>
      <c r="C1" s="454"/>
      <c r="D1" s="454"/>
      <c r="E1" s="454"/>
      <c r="F1" s="454"/>
      <c r="G1" s="454"/>
    </row>
    <row r="2" spans="1:7" x14ac:dyDescent="0.2">
      <c r="B2" s="455" t="s">
        <v>981</v>
      </c>
      <c r="C2" s="455"/>
      <c r="D2" s="455"/>
      <c r="E2" s="455"/>
      <c r="F2" s="455"/>
      <c r="G2" s="455"/>
    </row>
    <row r="3" spans="1:7" x14ac:dyDescent="0.2">
      <c r="B3" s="455" t="s">
        <v>982</v>
      </c>
      <c r="C3" s="455"/>
      <c r="D3" s="455"/>
      <c r="E3" s="455"/>
      <c r="F3" s="455"/>
      <c r="G3" s="455"/>
    </row>
    <row r="4" spans="1:7" x14ac:dyDescent="0.2">
      <c r="B4" s="455" t="s">
        <v>1021</v>
      </c>
      <c r="C4" s="455"/>
      <c r="D4" s="455"/>
      <c r="E4" s="455"/>
      <c r="F4" s="455"/>
      <c r="G4" s="455"/>
    </row>
    <row r="5" spans="1:7" x14ac:dyDescent="0.2">
      <c r="B5" s="4"/>
      <c r="C5" s="3"/>
    </row>
    <row r="6" spans="1:7" x14ac:dyDescent="0.2">
      <c r="B6" s="4"/>
      <c r="C6" s="3"/>
    </row>
    <row r="7" spans="1:7" ht="15.75" customHeight="1" x14ac:dyDescent="0.25">
      <c r="A7" s="416" t="s">
        <v>1023</v>
      </c>
      <c r="B7" s="416"/>
      <c r="C7" s="416"/>
    </row>
    <row r="8" spans="1:7" ht="15.75" customHeight="1" x14ac:dyDescent="0.25">
      <c r="A8" s="449"/>
      <c r="B8" s="449"/>
      <c r="C8" s="449"/>
    </row>
    <row r="9" spans="1:7" ht="15" customHeight="1" x14ac:dyDescent="0.25">
      <c r="B9" s="5"/>
      <c r="C9" s="6" t="s">
        <v>282</v>
      </c>
    </row>
    <row r="10" spans="1:7" ht="36" customHeight="1" x14ac:dyDescent="0.2">
      <c r="A10" s="481" t="s">
        <v>38</v>
      </c>
      <c r="B10" s="482" t="s">
        <v>168</v>
      </c>
      <c r="C10" s="483" t="s">
        <v>983</v>
      </c>
      <c r="D10" s="327"/>
      <c r="E10" s="327"/>
      <c r="F10" s="478" t="s">
        <v>984</v>
      </c>
      <c r="G10" s="478" t="s">
        <v>985</v>
      </c>
    </row>
    <row r="11" spans="1:7" ht="18.75" customHeight="1" x14ac:dyDescent="0.2">
      <c r="A11" s="481"/>
      <c r="B11" s="482"/>
      <c r="C11" s="483"/>
      <c r="D11" s="327"/>
      <c r="E11" s="327"/>
      <c r="F11" s="479"/>
      <c r="G11" s="479"/>
    </row>
    <row r="12" spans="1:7" ht="40.5" customHeight="1" x14ac:dyDescent="0.2">
      <c r="A12" s="481"/>
      <c r="B12" s="482"/>
      <c r="C12" s="483"/>
      <c r="D12" s="327"/>
      <c r="E12" s="327"/>
      <c r="F12" s="480"/>
      <c r="G12" s="480"/>
    </row>
    <row r="13" spans="1:7" ht="22.5" customHeight="1" x14ac:dyDescent="0.2">
      <c r="A13" s="30" t="s">
        <v>177</v>
      </c>
      <c r="B13" s="404" t="s">
        <v>124</v>
      </c>
      <c r="C13" s="406">
        <v>12526.3</v>
      </c>
      <c r="D13" s="327"/>
      <c r="E13" s="327"/>
      <c r="F13" s="22">
        <v>12526.3</v>
      </c>
      <c r="G13" s="22">
        <v>12526.3</v>
      </c>
    </row>
    <row r="14" spans="1:7" x14ac:dyDescent="0.2">
      <c r="A14" s="30"/>
      <c r="B14" s="405" t="s">
        <v>68</v>
      </c>
      <c r="C14" s="407">
        <f>SUM(C13)</f>
        <v>12526.3</v>
      </c>
      <c r="D14" s="407">
        <f>SUM(D13)</f>
        <v>0</v>
      </c>
      <c r="E14" s="407">
        <f>SUM(E13)</f>
        <v>0</v>
      </c>
      <c r="F14" s="407">
        <f>SUM(F13)</f>
        <v>12526.3</v>
      </c>
      <c r="G14" s="407">
        <f>SUM(G13)</f>
        <v>12526.3</v>
      </c>
    </row>
  </sheetData>
  <mergeCells count="10">
    <mergeCell ref="B1:G1"/>
    <mergeCell ref="B2:G2"/>
    <mergeCell ref="B3:G3"/>
    <mergeCell ref="B4:G4"/>
    <mergeCell ref="A8:C8"/>
    <mergeCell ref="F10:F12"/>
    <mergeCell ref="G10:G12"/>
    <mergeCell ref="A10:A12"/>
    <mergeCell ref="B10:B12"/>
    <mergeCell ref="C10:C12"/>
  </mergeCells>
  <phoneticPr fontId="29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39"/>
  <sheetViews>
    <sheetView view="pageBreakPreview" zoomScaleNormal="100" zoomScaleSheetLayoutView="100" workbookViewId="0">
      <selection activeCell="A5" sqref="A5:C5"/>
    </sheetView>
  </sheetViews>
  <sheetFormatPr defaultRowHeight="15" x14ac:dyDescent="0.2"/>
  <cols>
    <col min="1" max="1" width="4.42578125" style="31" customWidth="1"/>
    <col min="2" max="2" width="73.28515625" style="32" customWidth="1"/>
    <col min="3" max="3" width="16" style="32" customWidth="1"/>
    <col min="4" max="5" width="9.140625" style="32" hidden="1" customWidth="1"/>
    <col min="6" max="195" width="9.140625" style="32"/>
    <col min="196" max="16384" width="9.140625" style="84"/>
  </cols>
  <sheetData>
    <row r="1" spans="1:195" x14ac:dyDescent="0.2">
      <c r="A1" s="1"/>
      <c r="B1" s="454" t="s">
        <v>245</v>
      </c>
      <c r="C1" s="454"/>
      <c r="D1" s="454"/>
      <c r="E1" s="454"/>
    </row>
    <row r="2" spans="1:195" ht="15.75" customHeight="1" x14ac:dyDescent="0.2">
      <c r="A2" s="1"/>
      <c r="B2" s="455" t="s">
        <v>981</v>
      </c>
      <c r="C2" s="455"/>
      <c r="D2" s="455"/>
      <c r="E2" s="455"/>
    </row>
    <row r="3" spans="1:195" ht="15.75" customHeight="1" x14ac:dyDescent="0.2">
      <c r="A3" s="1"/>
      <c r="B3" s="455" t="s">
        <v>971</v>
      </c>
      <c r="C3" s="455"/>
      <c r="D3" s="455"/>
      <c r="E3" s="455"/>
    </row>
    <row r="4" spans="1:195" ht="15.75" customHeight="1" x14ac:dyDescent="0.2">
      <c r="A4" s="1"/>
      <c r="B4" s="455" t="s">
        <v>1025</v>
      </c>
      <c r="C4" s="455"/>
      <c r="D4" s="455"/>
      <c r="E4" s="455"/>
    </row>
    <row r="5" spans="1:195" ht="15" customHeight="1" x14ac:dyDescent="0.25">
      <c r="A5" s="434" t="s">
        <v>36</v>
      </c>
      <c r="B5" s="434"/>
      <c r="C5" s="434"/>
    </row>
    <row r="6" spans="1:195" ht="16.350000000000001" customHeight="1" x14ac:dyDescent="0.25">
      <c r="A6" s="434" t="s">
        <v>37</v>
      </c>
      <c r="B6" s="434"/>
      <c r="C6" s="434"/>
    </row>
    <row r="7" spans="1:195" ht="18.75" customHeight="1" x14ac:dyDescent="0.25">
      <c r="A7" s="434" t="s">
        <v>1024</v>
      </c>
      <c r="B7" s="434"/>
      <c r="C7" s="434"/>
    </row>
    <row r="8" spans="1:195" ht="17.25" customHeight="1" x14ac:dyDescent="0.25">
      <c r="B8" s="341"/>
      <c r="C8" s="342" t="s">
        <v>943</v>
      </c>
    </row>
    <row r="9" spans="1:195" ht="35.25" customHeight="1" x14ac:dyDescent="0.2">
      <c r="A9" s="484" t="s">
        <v>38</v>
      </c>
      <c r="B9" s="431" t="s">
        <v>168</v>
      </c>
      <c r="C9" s="431" t="s">
        <v>169</v>
      </c>
    </row>
    <row r="10" spans="1:195" x14ac:dyDescent="0.2">
      <c r="A10" s="484"/>
      <c r="B10" s="431"/>
      <c r="C10" s="431"/>
    </row>
    <row r="11" spans="1:195" x14ac:dyDescent="0.2">
      <c r="A11" s="484"/>
      <c r="B11" s="431"/>
      <c r="C11" s="431"/>
    </row>
    <row r="12" spans="1:195" s="90" customFormat="1" ht="27" customHeight="1" x14ac:dyDescent="0.2">
      <c r="A12" s="34" t="s">
        <v>177</v>
      </c>
      <c r="B12" s="78" t="s">
        <v>39</v>
      </c>
      <c r="C12" s="330"/>
      <c r="D12" s="35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</row>
    <row r="13" spans="1:195" s="90" customFormat="1" ht="18" customHeight="1" x14ac:dyDescent="0.2">
      <c r="A13" s="34" t="s">
        <v>230</v>
      </c>
      <c r="B13" s="78" t="s">
        <v>40</v>
      </c>
      <c r="C13" s="330"/>
      <c r="D13" s="35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</row>
    <row r="14" spans="1:195" s="90" customFormat="1" ht="21.75" customHeight="1" x14ac:dyDescent="0.2">
      <c r="A14" s="34" t="s">
        <v>41</v>
      </c>
      <c r="B14" s="78" t="s">
        <v>42</v>
      </c>
      <c r="C14" s="338"/>
      <c r="D14" s="35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</row>
    <row r="15" spans="1:195" s="90" customFormat="1" ht="27" customHeight="1" x14ac:dyDescent="0.2">
      <c r="A15" s="34" t="s">
        <v>43</v>
      </c>
      <c r="B15" s="78" t="s">
        <v>44</v>
      </c>
      <c r="C15" s="330"/>
      <c r="D15" s="35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</row>
    <row r="16" spans="1:195" s="90" customFormat="1" ht="27" customHeight="1" x14ac:dyDescent="0.2">
      <c r="A16" s="34" t="s">
        <v>45</v>
      </c>
      <c r="B16" s="89" t="s">
        <v>46</v>
      </c>
      <c r="C16" s="330"/>
      <c r="D16" s="35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</row>
    <row r="17" spans="1:195" s="90" customFormat="1" ht="27" customHeight="1" x14ac:dyDescent="0.2">
      <c r="A17" s="34" t="s">
        <v>47</v>
      </c>
      <c r="B17" s="78" t="s">
        <v>48</v>
      </c>
      <c r="C17" s="343"/>
      <c r="D17" s="35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</row>
    <row r="18" spans="1:195" s="90" customFormat="1" ht="39" customHeight="1" x14ac:dyDescent="0.2">
      <c r="A18" s="34" t="s">
        <v>49</v>
      </c>
      <c r="B18" s="78" t="s">
        <v>50</v>
      </c>
      <c r="C18" s="330"/>
      <c r="D18" s="35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</row>
    <row r="19" spans="1:195" s="90" customFormat="1" ht="20.25" customHeight="1" x14ac:dyDescent="0.2">
      <c r="A19" s="34" t="s">
        <v>51</v>
      </c>
      <c r="B19" s="112" t="s">
        <v>52</v>
      </c>
      <c r="C19" s="344"/>
      <c r="D19" s="35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</row>
    <row r="20" spans="1:195" s="90" customFormat="1" ht="17.25" customHeight="1" x14ac:dyDescent="0.2">
      <c r="A20" s="34" t="s">
        <v>53</v>
      </c>
      <c r="B20" s="112" t="s">
        <v>54</v>
      </c>
      <c r="C20" s="340"/>
      <c r="D20" s="35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</row>
    <row r="21" spans="1:195" s="90" customFormat="1" ht="50.25" customHeight="1" x14ac:dyDescent="0.2">
      <c r="A21" s="34" t="s">
        <v>210</v>
      </c>
      <c r="B21" s="73" t="s">
        <v>132</v>
      </c>
      <c r="C21" s="330"/>
      <c r="D21" s="35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</row>
    <row r="22" spans="1:195" s="90" customFormat="1" ht="20.25" customHeight="1" x14ac:dyDescent="0.2">
      <c r="A22" s="34" t="s">
        <v>206</v>
      </c>
      <c r="B22" s="73" t="s">
        <v>55</v>
      </c>
      <c r="C22" s="343"/>
      <c r="D22" s="35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</row>
    <row r="23" spans="1:195" s="90" customFormat="1" ht="27.75" customHeight="1" x14ac:dyDescent="0.2">
      <c r="A23" s="34" t="s">
        <v>215</v>
      </c>
      <c r="B23" s="73" t="s">
        <v>56</v>
      </c>
      <c r="C23" s="330"/>
      <c r="D23" s="35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</row>
    <row r="24" spans="1:195" s="90" customFormat="1" ht="27.75" customHeight="1" x14ac:dyDescent="0.2">
      <c r="A24" s="34" t="s">
        <v>235</v>
      </c>
      <c r="B24" s="73" t="s">
        <v>57</v>
      </c>
      <c r="C24" s="33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</row>
    <row r="25" spans="1:195" s="90" customFormat="1" ht="21.75" customHeight="1" x14ac:dyDescent="0.2">
      <c r="A25" s="34" t="s">
        <v>237</v>
      </c>
      <c r="B25" s="73" t="s">
        <v>242</v>
      </c>
      <c r="C25" s="33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</row>
    <row r="26" spans="1:195" s="90" customFormat="1" ht="33.75" customHeight="1" x14ac:dyDescent="0.2">
      <c r="A26" s="34" t="s">
        <v>59</v>
      </c>
      <c r="B26" s="73" t="s">
        <v>58</v>
      </c>
      <c r="C26" s="339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</row>
    <row r="27" spans="1:195" s="90" customFormat="1" ht="30.75" customHeight="1" x14ac:dyDescent="0.2">
      <c r="A27" s="34" t="s">
        <v>219</v>
      </c>
      <c r="B27" s="73" t="s">
        <v>60</v>
      </c>
      <c r="C27" s="33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</row>
    <row r="28" spans="1:195" s="90" customFormat="1" ht="66.75" customHeight="1" x14ac:dyDescent="0.2">
      <c r="A28" s="34" t="s">
        <v>61</v>
      </c>
      <c r="B28" s="345" t="s">
        <v>870</v>
      </c>
      <c r="C28" s="33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</row>
    <row r="29" spans="1:195" s="90" customFormat="1" ht="21" customHeight="1" x14ac:dyDescent="0.2">
      <c r="A29" s="34" t="s">
        <v>63</v>
      </c>
      <c r="B29" s="73" t="s">
        <v>62</v>
      </c>
      <c r="C29" s="33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</row>
    <row r="30" spans="1:195" s="90" customFormat="1" ht="26.25" customHeight="1" x14ac:dyDescent="0.2">
      <c r="A30" s="34" t="s">
        <v>64</v>
      </c>
      <c r="B30" s="73" t="s">
        <v>280</v>
      </c>
      <c r="C30" s="343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</row>
    <row r="31" spans="1:195" s="90" customFormat="1" ht="26.25" customHeight="1" x14ac:dyDescent="0.2">
      <c r="A31" s="34" t="s">
        <v>65</v>
      </c>
      <c r="B31" s="73" t="s">
        <v>944</v>
      </c>
      <c r="C31" s="33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</row>
    <row r="32" spans="1:195" s="90" customFormat="1" ht="26.25" customHeight="1" x14ac:dyDescent="0.2">
      <c r="A32" s="34" t="s">
        <v>67</v>
      </c>
      <c r="B32" s="73" t="s">
        <v>66</v>
      </c>
      <c r="C32" s="343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</row>
    <row r="33" spans="1:195" s="90" customFormat="1" ht="20.25" customHeight="1" x14ac:dyDescent="0.2">
      <c r="A33" s="34" t="s">
        <v>0</v>
      </c>
      <c r="B33" s="73" t="s">
        <v>945</v>
      </c>
      <c r="C33" s="33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</row>
    <row r="34" spans="1:195" s="90" customFormat="1" ht="36" customHeight="1" x14ac:dyDescent="0.2">
      <c r="A34" s="34" t="s">
        <v>1</v>
      </c>
      <c r="B34" s="346" t="s">
        <v>258</v>
      </c>
      <c r="C34" s="343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</row>
    <row r="35" spans="1:195" s="90" customFormat="1" ht="53.25" customHeight="1" x14ac:dyDescent="0.2">
      <c r="A35" s="34" t="s">
        <v>2</v>
      </c>
      <c r="B35" s="346" t="s">
        <v>946</v>
      </c>
      <c r="C35" s="33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</row>
    <row r="36" spans="1:195" s="90" customFormat="1" ht="29.25" customHeight="1" x14ac:dyDescent="0.2">
      <c r="A36" s="34" t="s">
        <v>133</v>
      </c>
      <c r="B36" s="345" t="s">
        <v>134</v>
      </c>
      <c r="C36" s="33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</row>
    <row r="37" spans="1:195" s="90" customFormat="1" ht="29.25" customHeight="1" x14ac:dyDescent="0.2">
      <c r="A37" s="34" t="s">
        <v>135</v>
      </c>
      <c r="B37" s="73" t="s">
        <v>136</v>
      </c>
      <c r="C37" s="33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</row>
    <row r="38" spans="1:195" s="90" customFormat="1" ht="42" customHeight="1" x14ac:dyDescent="0.2">
      <c r="A38" s="34" t="s">
        <v>947</v>
      </c>
      <c r="B38" s="73" t="s">
        <v>948</v>
      </c>
      <c r="C38" s="343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</row>
    <row r="39" spans="1:195" s="90" customFormat="1" x14ac:dyDescent="0.2">
      <c r="A39" s="36"/>
      <c r="B39" s="74" t="s">
        <v>68</v>
      </c>
      <c r="C39" s="38"/>
      <c r="D39" s="35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</row>
  </sheetData>
  <mergeCells count="10">
    <mergeCell ref="B1:E1"/>
    <mergeCell ref="B2:E2"/>
    <mergeCell ref="B3:E3"/>
    <mergeCell ref="B4:E4"/>
    <mergeCell ref="A9:A11"/>
    <mergeCell ref="B9:B11"/>
    <mergeCell ref="C9:C11"/>
    <mergeCell ref="A5:C5"/>
    <mergeCell ref="A6:C6"/>
    <mergeCell ref="A7:C7"/>
  </mergeCells>
  <phoneticPr fontId="29" type="noConversion"/>
  <pageMargins left="0.70866141732283472" right="0.31496062992125984" top="0" bottom="0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workbookViewId="0">
      <selection activeCell="C16" sqref="C16"/>
    </sheetView>
  </sheetViews>
  <sheetFormatPr defaultRowHeight="15" x14ac:dyDescent="0.2"/>
  <cols>
    <col min="1" max="1" width="4.42578125" style="1" customWidth="1"/>
    <col min="2" max="2" width="34.28515625" style="2" customWidth="1"/>
    <col min="3" max="3" width="17.85546875" style="2" customWidth="1"/>
    <col min="4" max="5" width="14.85546875" style="2" customWidth="1"/>
    <col min="6" max="6" width="11.7109375" style="2" customWidth="1"/>
    <col min="7" max="16384" width="9.140625" style="2"/>
  </cols>
  <sheetData>
    <row r="1" spans="1:10" x14ac:dyDescent="0.2">
      <c r="B1" s="454" t="s">
        <v>158</v>
      </c>
      <c r="C1" s="454"/>
      <c r="D1" s="454"/>
      <c r="E1" s="454"/>
      <c r="F1" s="454"/>
    </row>
    <row r="2" spans="1:10" x14ac:dyDescent="0.2">
      <c r="B2" s="455" t="s">
        <v>986</v>
      </c>
      <c r="C2" s="455"/>
      <c r="D2" s="455"/>
      <c r="E2" s="455"/>
      <c r="F2" s="455"/>
    </row>
    <row r="3" spans="1:10" x14ac:dyDescent="0.2">
      <c r="B3" s="455" t="s">
        <v>987</v>
      </c>
      <c r="C3" s="455"/>
      <c r="D3" s="455"/>
      <c r="E3" s="455"/>
      <c r="F3" s="455"/>
    </row>
    <row r="4" spans="1:10" x14ac:dyDescent="0.2">
      <c r="B4" s="455" t="s">
        <v>1021</v>
      </c>
      <c r="C4" s="455"/>
      <c r="D4" s="455"/>
      <c r="E4" s="455"/>
      <c r="F4" s="455"/>
    </row>
    <row r="5" spans="1:10" x14ac:dyDescent="0.2">
      <c r="B5" s="4"/>
      <c r="C5" s="3"/>
    </row>
    <row r="6" spans="1:10" ht="39.6" customHeight="1" x14ac:dyDescent="0.25">
      <c r="A6" s="495" t="s">
        <v>1026</v>
      </c>
      <c r="B6" s="495"/>
      <c r="C6" s="495"/>
      <c r="D6" s="495"/>
      <c r="E6" s="113"/>
      <c r="F6" s="32"/>
      <c r="G6" s="32"/>
      <c r="H6" s="32"/>
      <c r="I6" s="32"/>
    </row>
    <row r="7" spans="1:10" ht="15.75" customHeight="1" x14ac:dyDescent="0.25">
      <c r="A7" s="434"/>
      <c r="B7" s="434"/>
      <c r="C7" s="434"/>
      <c r="D7" s="32"/>
      <c r="E7" s="32"/>
      <c r="F7" s="32"/>
      <c r="G7" s="32"/>
      <c r="H7" s="32"/>
      <c r="I7" s="32"/>
    </row>
    <row r="8" spans="1:10" ht="15" customHeight="1" x14ac:dyDescent="0.25">
      <c r="A8" s="31"/>
      <c r="B8" s="485"/>
      <c r="C8" s="485"/>
      <c r="D8" s="44"/>
      <c r="E8" s="44"/>
      <c r="F8" s="44" t="s">
        <v>281</v>
      </c>
      <c r="G8" s="32"/>
      <c r="H8" s="32"/>
      <c r="I8" s="32"/>
    </row>
    <row r="9" spans="1:10" ht="24.75" customHeight="1" x14ac:dyDescent="0.2">
      <c r="A9" s="486" t="s">
        <v>38</v>
      </c>
      <c r="B9" s="487" t="s">
        <v>159</v>
      </c>
      <c r="C9" s="488" t="s">
        <v>1010</v>
      </c>
      <c r="D9" s="489"/>
      <c r="E9" s="489"/>
      <c r="F9" s="490"/>
      <c r="G9" s="32"/>
      <c r="H9" s="32"/>
      <c r="I9" s="32"/>
    </row>
    <row r="10" spans="1:10" ht="11.25" customHeight="1" x14ac:dyDescent="0.2">
      <c r="A10" s="486"/>
      <c r="B10" s="487"/>
      <c r="C10" s="487" t="s">
        <v>160</v>
      </c>
      <c r="D10" s="487" t="s">
        <v>161</v>
      </c>
      <c r="E10" s="493" t="s">
        <v>262</v>
      </c>
      <c r="F10" s="491" t="s">
        <v>239</v>
      </c>
      <c r="G10" s="32"/>
      <c r="H10" s="32"/>
      <c r="I10" s="32"/>
    </row>
    <row r="11" spans="1:10" ht="60" customHeight="1" x14ac:dyDescent="0.2">
      <c r="A11" s="486"/>
      <c r="B11" s="487"/>
      <c r="C11" s="487"/>
      <c r="D11" s="487"/>
      <c r="E11" s="494"/>
      <c r="F11" s="492"/>
      <c r="G11" s="32"/>
      <c r="H11" s="32"/>
      <c r="I11" s="32"/>
      <c r="J11" s="32"/>
    </row>
    <row r="12" spans="1:10" ht="29.25" customHeight="1" x14ac:dyDescent="0.2">
      <c r="A12" s="37" t="s">
        <v>177</v>
      </c>
      <c r="B12" s="33" t="s">
        <v>125</v>
      </c>
      <c r="C12" s="45"/>
      <c r="D12" s="41"/>
      <c r="E12" s="41"/>
      <c r="F12" s="46"/>
      <c r="G12" s="52"/>
      <c r="H12" s="32"/>
      <c r="I12" s="32"/>
    </row>
    <row r="13" spans="1:10" ht="29.25" customHeight="1" x14ac:dyDescent="0.2">
      <c r="A13" s="37" t="s">
        <v>230</v>
      </c>
      <c r="B13" s="33" t="s">
        <v>126</v>
      </c>
      <c r="C13" s="47"/>
      <c r="D13" s="41"/>
      <c r="E13" s="41"/>
      <c r="F13" s="46"/>
      <c r="G13" s="32"/>
      <c r="H13" s="32"/>
      <c r="I13" s="32"/>
    </row>
    <row r="14" spans="1:10" ht="32.25" customHeight="1" x14ac:dyDescent="0.2">
      <c r="A14" s="37" t="s">
        <v>41</v>
      </c>
      <c r="B14" s="33" t="s">
        <v>127</v>
      </c>
      <c r="C14" s="45"/>
      <c r="D14" s="41"/>
      <c r="E14" s="41"/>
      <c r="F14" s="46"/>
      <c r="G14" s="32"/>
      <c r="H14" s="32"/>
      <c r="I14" s="32"/>
    </row>
    <row r="15" spans="1:10" ht="30.6" customHeight="1" x14ac:dyDescent="0.2">
      <c r="A15" s="37" t="s">
        <v>43</v>
      </c>
      <c r="B15" s="33" t="s">
        <v>128</v>
      </c>
      <c r="C15" s="45"/>
      <c r="D15" s="41"/>
      <c r="E15" s="41"/>
      <c r="F15" s="46"/>
      <c r="G15" s="32"/>
      <c r="H15" s="32"/>
      <c r="I15" s="32"/>
    </row>
    <row r="16" spans="1:10" ht="24.6" customHeight="1" x14ac:dyDescent="0.2">
      <c r="A16" s="37" t="s">
        <v>45</v>
      </c>
      <c r="B16" s="33" t="s">
        <v>129</v>
      </c>
      <c r="C16" s="45"/>
      <c r="D16" s="41"/>
      <c r="E16" s="41"/>
      <c r="F16" s="46"/>
      <c r="G16" s="32"/>
      <c r="H16" s="32"/>
      <c r="I16" s="32"/>
    </row>
    <row r="17" spans="1:9" ht="31.35" customHeight="1" x14ac:dyDescent="0.2">
      <c r="A17" s="48"/>
      <c r="B17" s="49" t="s">
        <v>68</v>
      </c>
      <c r="C17" s="50">
        <v>1021.7</v>
      </c>
      <c r="D17" s="42">
        <v>12526.3</v>
      </c>
      <c r="E17" s="41">
        <v>563.67999999999995</v>
      </c>
      <c r="F17" s="51">
        <v>14111.68</v>
      </c>
      <c r="G17" s="32"/>
      <c r="H17" s="32"/>
      <c r="I17" s="32"/>
    </row>
    <row r="18" spans="1:9" x14ac:dyDescent="0.2">
      <c r="A18" s="31"/>
      <c r="B18" s="32"/>
      <c r="C18" s="32"/>
      <c r="D18" s="32"/>
      <c r="E18" s="32"/>
      <c r="F18" s="32"/>
      <c r="G18" s="32"/>
      <c r="H18" s="32"/>
      <c r="I18" s="32"/>
    </row>
    <row r="19" spans="1:9" x14ac:dyDescent="0.2">
      <c r="A19" s="31"/>
      <c r="B19" s="32"/>
      <c r="C19" s="32"/>
      <c r="D19" s="52"/>
      <c r="E19" s="52"/>
      <c r="F19" s="32"/>
      <c r="G19" s="32"/>
      <c r="H19" s="32"/>
      <c r="I19" s="32"/>
    </row>
  </sheetData>
  <mergeCells count="14">
    <mergeCell ref="A6:D6"/>
    <mergeCell ref="A7:C7"/>
    <mergeCell ref="B1:F1"/>
    <mergeCell ref="B2:F2"/>
    <mergeCell ref="B3:F3"/>
    <mergeCell ref="B4:F4"/>
    <mergeCell ref="B8:C8"/>
    <mergeCell ref="A9:A11"/>
    <mergeCell ref="B9:B11"/>
    <mergeCell ref="C9:F9"/>
    <mergeCell ref="C10:C11"/>
    <mergeCell ref="D10:D11"/>
    <mergeCell ref="F10:F11"/>
    <mergeCell ref="E10:E11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прил 2</vt:lpstr>
      <vt:lpstr>прил  1</vt:lpstr>
      <vt:lpstr>пр3</vt:lpstr>
      <vt:lpstr>прил 4</vt:lpstr>
      <vt:lpstr>пр5</vt:lpstr>
      <vt:lpstr>пр6</vt:lpstr>
      <vt:lpstr>пр7</vt:lpstr>
      <vt:lpstr>пр8</vt:lpstr>
      <vt:lpstr>пр9</vt:lpstr>
      <vt:lpstr>Лист1</vt:lpstr>
      <vt:lpstr>пр5!Область_печати</vt:lpstr>
      <vt:lpstr>пр8!Область_печати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iRus</cp:lastModifiedBy>
  <cp:revision>1</cp:revision>
  <cp:lastPrinted>2017-11-24T13:04:37Z</cp:lastPrinted>
  <dcterms:created xsi:type="dcterms:W3CDTF">2005-03-10T08:38:47Z</dcterms:created>
  <dcterms:modified xsi:type="dcterms:W3CDTF">2017-12-06T13:26:21Z</dcterms:modified>
</cp:coreProperties>
</file>